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28830" windowHeight="6405" tabRatio="618" activeTab="0"/>
  </bookViews>
  <sheets>
    <sheet name="Tab_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[MacrosImport].qbop">[47]![Macros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'[50]DAILY from archive'!#REF!</definedName>
    <definedName name="__123Graph_AADVANCE" hidden="1">#REF!</definedName>
    <definedName name="__123Graph_ACPI/ER_LOG" hidden="1">'[1]ER'!#REF!</definedName>
    <definedName name="__123Graph_ACUMCHANGE" hidden="1">'[38]DAILY from archive'!#REF!</definedName>
    <definedName name="__123Graph_ADAILYEXR" hidden="1">'[38]DAILY from archive'!$J$177:$J$332</definedName>
    <definedName name="__123Graph_ADAILYRATE" hidden="1">'[38]DAILY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'[43]NFA'!$AX$73:$BZ$73</definedName>
    <definedName name="__123Graph_AWB_ADJ/PRJ" hidden="1">'[1]WB'!$Q$255:$AK$255</definedName>
    <definedName name="__123Graph_B" hidden="1">'[49]revagtrim'!#REF!</definedName>
    <definedName name="__123Graph_BCPI/ER_LOG" hidden="1">'[1]ER'!#REF!</definedName>
    <definedName name="__123Graph_BCUMCHANGE" hidden="1">'[38]DAILY from archive'!#REF!</definedName>
    <definedName name="__123Graph_BDAILYEXR" hidden="1">'[38]DAILY from archive'!#REF!</definedName>
    <definedName name="__123Graph_BDAILYRATE" hidden="1">'[38]DAILY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'[43]NFA'!$AX$74:$BZ$74</definedName>
    <definedName name="__123Graph_BWB_ADJ/PRJ" hidden="1">'[1]WB'!$Q$257:$AK$257</definedName>
    <definedName name="__123Graph_C" hidden="1">'[49]revagtrim'!#REF!</definedName>
    <definedName name="__123Graph_CDAILYEXR" hidden="1">'[38]DAILY from archive'!#REF!</definedName>
    <definedName name="__123Graph_CDAILYRATE" hidden="1">'[38]DAILY from archive'!#REF!</definedName>
    <definedName name="__123Graph_CREER" hidden="1">'[1]ER'!#REF!</definedName>
    <definedName name="__123Graph_D" hidden="1">'[5]SEI'!#REF!</definedName>
    <definedName name="__123Graph_DDAILYEXR" hidden="1">'[38]DAILY from archive'!#REF!</definedName>
    <definedName name="__123Graph_DDAILYRATE" hidden="1">'[38]DAILY from archive'!#REF!</definedName>
    <definedName name="__123Graph_E" hidden="1">'[5]SEI'!#REF!</definedName>
    <definedName name="__123Graph_EDAILYEXR" hidden="1">'[38]DAILY from archive'!#REF!</definedName>
    <definedName name="__123Graph_F" hidden="1">'[5]SEI'!#REF!</definedName>
    <definedName name="__123Graph_FDAILYEXR" hidden="1">'[38]DAILY from archive'!$AA$18:$AA$332</definedName>
    <definedName name="__123Graph_X" hidden="1">'[2]SUMMARY TABLE'!$C$5:$S$5</definedName>
    <definedName name="__123Graph_XCUMCHANGE" hidden="1">'[38]DAILY from archive'!#REF!</definedName>
    <definedName name="__123Graph_XDAILYEXR" hidden="1">'[38]DAILY from archive'!$D$177:$D$332</definedName>
    <definedName name="__123Graph_XDAILYRATE" hidden="1">'[38]DAILY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'[35]Debt'!$T$2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0" hidden="1">{"Main Economic Indicators",#N/A,FALSE,"C"}</definedName>
    <definedName name="ams" hidden="1">{"Main Economic Indicators",#N/A,FALSE,"C"}</definedName>
    <definedName name="amstwo" localSheetId="0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'[42]Bask_fd'!$BR$9:$CE$51</definedName>
    <definedName name="basktinf">'[42]Bask_fd'!#REF!</definedName>
    <definedName name="basktinf12\">'[42]Bask_fd'!#REF!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 localSheetId="0">#REF!</definedName>
    <definedName name="Copyfrom">#REF!</definedName>
    <definedName name="COUNTER">#REF!</definedName>
    <definedName name="CPF">'[1]CPFs'!$F$13:$AF$84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'[37]A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'[1]DSA'!$G$7:$AU$96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'[34]2003'!#REF!</definedName>
    <definedName name="Dhjetor_Ar_TOT_Valute">'[34]2003'!#REF!</definedName>
    <definedName name="Discount_NC">'[22]Triangle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'[1]DSA'!$G$666:$AJ$698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'[1]EBRD'!$D$14:$AM$120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'[1]End-94'!$D$102:$AS$189</definedName>
    <definedName name="ENDA">'[11]QQ'!$E$147:$AH$147</definedName>
    <definedName name="endrit" localSheetId="0" hidden="1">{"Main Economic Indicators",#N/A,FALSE,"C"}</definedName>
    <definedName name="endrit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'[1]BoP'!$G$365:$AK$434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'[22]Triangle private'!$C$14</definedName>
    <definedName name="Gross_reserves">#REF!</definedName>
    <definedName name="Gusht_Ar_TOT_Lek">'[34]2003'!#REF!</definedName>
    <definedName name="Gusht_Ar_TOT_Valute">'[34]2003'!#REF!</definedName>
    <definedName name="HERE">#REF!</definedName>
    <definedName name="IM">'[1]BoP'!$G$259:$AR$307</definedName>
    <definedName name="IMF">'[1]IMF'!$C$5:$AP$55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'[22]Triangle private'!$C$16</definedName>
    <definedName name="InterestRate">#REF!</definedName>
    <definedName name="ISD">#REF!</definedName>
    <definedName name="ITL">#REF!</definedName>
    <definedName name="Janar_Ar_TOT_Lek">'[34]2003'!#REF!</definedName>
    <definedName name="Janar_Ar_TOT_Valute">'[34]2003'!#REF!</definedName>
    <definedName name="JPY">#REF!</definedName>
    <definedName name="KA">#REF!</definedName>
    <definedName name="KEND">#REF!</definedName>
    <definedName name="KMENU">#REF!</definedName>
    <definedName name="Korrik_Ar_TOT_Lek">'[34]2003'!#REF!</definedName>
    <definedName name="Korrik_Ar_TOT_Valute">'[34]2003'!#REF!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'[31]C'!$O$1</definedName>
    <definedName name="MACRO">#REF!</definedName>
    <definedName name="MACROS">#REF!</definedName>
    <definedName name="Maj_Ar_TOT_Lek">'[34]2003'!#REF!</definedName>
    <definedName name="Maj_Ar_TOT_Valute">'[34]2003'!#REF!</definedName>
    <definedName name="Mars_Ar_TOT_Lek">#REF!</definedName>
    <definedName name="Mars_Ar_TOT_Valute">#REF!</definedName>
    <definedName name="Maturity_NC">'[22]Triangle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'[41]SA_HP'!#REF!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'[34]2003'!#REF!</definedName>
    <definedName name="Nentor_Ar_TOT_Valute">'[34]2003'!#REF!</definedName>
    <definedName name="newname" hidden="1">'[1]ER'!#REF!</definedName>
    <definedName name="newname2" localSheetId="0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0" hidden="1">{"WEO",#N/A,FALSE,"T"}</definedName>
    <definedName name="newname4" hidden="1">{"WEO",#N/A,FALSE,"T"}</definedName>
    <definedName name="newname5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'[33]labels'!#REF!</definedName>
    <definedName name="Paym_Cap">'[1]Debt'!$G$249:$AQ$309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'[1]PFP'!$C$5:$AG$59</definedName>
    <definedName name="PMENU">#REF!</definedName>
    <definedName name="PPPWGT">'[11]Main'!$E$65:$AH$65</definedName>
    <definedName name="Pr_tb_5">'[27]Prj_Food'!$A$10:$O$40</definedName>
    <definedName name="Pr_tb_6">'[27]Prj_Fuel'!$A$11:$P$38</definedName>
    <definedName name="Pr_tb_7">'[27]Pr_Electr'!$A$10:$I$34</definedName>
    <definedName name="Pr_tb_8">'[27]JunPrg_9899&amp;beyond'!$A$1332:$AE$1383</definedName>
    <definedName name="Pr_tb_9">'[27]JunPrg_9899&amp;beyond'!$A$1389:$AE$1457</definedName>
    <definedName name="Pr_tb_food0">'[27]JunPrg_9899&amp;beyond'!$A$883:$AE$900</definedName>
    <definedName name="Pr_tb_food1">'[27]JunPrg_9899&amp;beyond'!$A$912:$AE$944</definedName>
    <definedName name="Pr_tb_food2">'[27]JunPrg_9899&amp;beyond'!$A$946:$AE$984</definedName>
    <definedName name="Pr_tb_food3">'[27]JunPrg_9899&amp;beyond'!$A$985:$AE$1028</definedName>
    <definedName name="Pr_tb1">'[27]JunPrg_9899&amp;beyond'!$A$4:$AE$75</definedName>
    <definedName name="Pr_tb1b">'[27]JunPrg_9899&amp;beyond'!$A$1105:$AE$1176</definedName>
    <definedName name="Pr_tb2">'[27]JunPrg_9899&amp;beyond'!$A$150:$AE$190</definedName>
    <definedName name="Pr_tb2b">'[27]JunPrg_9899&amp;beyond'!$A$1206:$AE$1249</definedName>
    <definedName name="Pr_tb3">'[27]JunPrg_9899&amp;beyond'!$A$198:$AE$272</definedName>
    <definedName name="Pr_tb3b">'[27]JunPrg_9899&amp;beyond'!$A$1252:$AE$1327</definedName>
    <definedName name="Pr_tb4">'[27]JunPrg_9899&amp;beyond'!$A$1032:$AE$1089</definedName>
    <definedName name="Prill_Ar_TOT_Lek">'[34]2003'!#REF!</definedName>
    <definedName name="Prill_Ar_TOT_Valute">'[34]2003'!#REF!</definedName>
    <definedName name="print">#REF!</definedName>
    <definedName name="_xlnm.Print_Area" localSheetId="0">'Tab_4'!$A$1:$O$102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'[34]2003'!#REF!</definedName>
    <definedName name="Qershor_Ar_TOT_Valute">'[34]2003'!#REF!</definedName>
    <definedName name="REAL">#REF!</definedName>
    <definedName name="RED_BOP">'[1]RED'!$C$2:$AA$54</definedName>
    <definedName name="RED_D">'[1]RED'!$C$57:$AA$97</definedName>
    <definedName name="RED_DS">'[1]RED'!$AD$3:$AW$30</definedName>
    <definedName name="RED_TRD">'[1]RED'!$BC$3:$BF$45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'[32]C'!$747:$747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'[34]2003'!#REF!</definedName>
    <definedName name="Shkurt_Ar_TOT_Valute">'[34]2003'!#REF!</definedName>
    <definedName name="Shtator_Ar_TOT_Lek">'[34]2003'!#REF!</definedName>
    <definedName name="Shtator_Ar_TOT_Valute">'[34]2003'!#REF!</definedName>
    <definedName name="STOP">#REF!</definedName>
    <definedName name="sum">'[1]BoP'!$G$174:$AR$216</definedName>
    <definedName name="SUM2">'[1]BoP'!$G$174:$AR$216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'[25]Assumptions'!#REF!</definedName>
    <definedName name="Tabel" localSheetId="0">'[53]Tregues'!$A$1:$J$50</definedName>
    <definedName name="Tabel">'[53]Tregues'!$A$1:$J$50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'[26]StRp_Tbl1'!$B$4:$AF$109</definedName>
    <definedName name="TB_SR_2">#REF!</definedName>
    <definedName name="TB_Sub">'[27]CGExp'!$B$135:$CL$192</definedName>
    <definedName name="TB_Subsd">#REF!</definedName>
    <definedName name="Tb_Tax_3year">'[27]TaxRev'!$A$2:$L$66</definedName>
    <definedName name="TB_Taxes">'[27]JunPrg_9899&amp;beyond'!$A$487:$AE$559</definedName>
    <definedName name="TB1">'[27]SummaryCG'!$A$4:$CL$77</definedName>
    <definedName name="TB1_x">#REF!</definedName>
    <definedName name="TB1_xx">#REF!</definedName>
    <definedName name="TB1b">'[27]SummaryCG'!$A$79:$CL$150</definedName>
    <definedName name="TB1b_x">#REF!</definedName>
    <definedName name="TB2">'[27]CGRev'!$A$4:$CL$43</definedName>
    <definedName name="TB2b">'[27]CGRev'!$A$57:$CL$99</definedName>
    <definedName name="TB3">'[27]CGExp'!$A$4:$CL$86</definedName>
    <definedName name="TB3b">'[27]CGExp'!$B$284:$CL$356</definedName>
    <definedName name="TB4">'[27]CGExternal'!$B$4:$CL$55</definedName>
    <definedName name="TB5">'[27]CGAuthMeth'!$B$4:$CL$55</definedName>
    <definedName name="TB5b">'[27]CGAuthMeth'!$B$174:$CL$223</definedName>
    <definedName name="TB6">'[27]CGAuthMeth'!$B$64:$CL$131</definedName>
    <definedName name="TB6b">'[27]CGAuthMeth'!$B$231:$CL$297</definedName>
    <definedName name="TB7">'[27]CGFin_Monthly'!$B$4:$AC$73</definedName>
    <definedName name="TB7b">'[27]CGFin_Monthly'!$B$92:$AC$142</definedName>
    <definedName name="TB8">'[27]CGFin_Monthly'!$B$174:$AC$234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'[34]2003'!#REF!</definedName>
    <definedName name="Tetor_Ar_TOT_Valute">'[34]2003'!#REF!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'[1]BoP'!$G$218:$AR$256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 localSheetId="0">'[52]kursi'!$A$27:$M$37</definedName>
    <definedName name="viti2006">'[52]kursi'!$A$27:$M$37</definedName>
    <definedName name="viti2007" localSheetId="0">'[52]kursi'!$A$41:$M$51</definedName>
    <definedName name="viti2007">'[52]kursi'!$A$41:$M$51</definedName>
    <definedName name="WB1">'[1]WB'!$D$13:$AF$264</definedName>
    <definedName name="WB2">'[1]WB'!$AG$13:$AQ$264</definedName>
    <definedName name="WEO">#REF!</definedName>
    <definedName name="WEODATES">#REF!</definedName>
    <definedName name="weonames">#REF!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ormula." localSheetId="0" hidden="1">{#N/A,#N/A,FALSE,"MS"}</definedName>
    <definedName name="wrn.formula." hidden="1">{#N/A,#N/A,FALSE,"MS"}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<sst xmlns="http://schemas.openxmlformats.org/spreadsheetml/2006/main" count="213" uniqueCount="199">
  <si>
    <t>Sigurimi Shoqeror</t>
  </si>
  <si>
    <t>Nr.</t>
  </si>
  <si>
    <t>E  M  E  R  T  I  M  I</t>
  </si>
  <si>
    <t>I T E M S</t>
  </si>
  <si>
    <t>TOTALI TE ARDHURAVE</t>
  </si>
  <si>
    <t>TOTAL REVENUE</t>
  </si>
  <si>
    <t>I.</t>
  </si>
  <si>
    <t>Te ardhura nga ndihmat</t>
  </si>
  <si>
    <t>Grants</t>
  </si>
  <si>
    <t>II.</t>
  </si>
  <si>
    <t>Te ardhura tatimore</t>
  </si>
  <si>
    <t>Tax Revenue</t>
  </si>
  <si>
    <t>II.1</t>
  </si>
  <si>
    <t>Nga Tatimet dhe Doganat</t>
  </si>
  <si>
    <t>From tax offices and customs</t>
  </si>
  <si>
    <t>Tatimi mbi Vleren e Shtuar</t>
  </si>
  <si>
    <t>Tatimi mbi Fitimin</t>
  </si>
  <si>
    <t>Profit Tax</t>
  </si>
  <si>
    <t>Akcizat</t>
  </si>
  <si>
    <t>Excise Tax</t>
  </si>
  <si>
    <t>Tatimi mbi te Ardhurat Personale</t>
  </si>
  <si>
    <t>Personal Income Tax</t>
  </si>
  <si>
    <t>Taksa Nacionale dhe te tjera</t>
  </si>
  <si>
    <t>National Taxes and others</t>
  </si>
  <si>
    <t>Taksa Doganore</t>
  </si>
  <si>
    <t>Customs Duties</t>
  </si>
  <si>
    <t>II.2</t>
  </si>
  <si>
    <t>Te ardhura nga Pushteti Vendor</t>
  </si>
  <si>
    <t>Local Taxes</t>
  </si>
  <si>
    <t>Taksa Lokale</t>
  </si>
  <si>
    <t>Property Tax</t>
  </si>
  <si>
    <t>II.3</t>
  </si>
  <si>
    <t>Social Insurance</t>
  </si>
  <si>
    <t>Sigurimi Shendetesor</t>
  </si>
  <si>
    <t>Health insurance</t>
  </si>
  <si>
    <t>III.</t>
  </si>
  <si>
    <t>Te ardhura Jotatimore</t>
  </si>
  <si>
    <t>Nontax Revenue</t>
  </si>
  <si>
    <t>Tran.Fitimi nga Banka e Shqiperise</t>
  </si>
  <si>
    <t>Profit transfer from BOA</t>
  </si>
  <si>
    <t>Te ardhura nga Institucionet Buxhetore</t>
  </si>
  <si>
    <t>Income of budgetary institutions</t>
  </si>
  <si>
    <t>Dividenti</t>
  </si>
  <si>
    <t>Divident</t>
  </si>
  <si>
    <t>Te tjera</t>
  </si>
  <si>
    <t>TOTALI I SHPENZIMEVE</t>
  </si>
  <si>
    <t>TOTAL EXPENDITURE</t>
  </si>
  <si>
    <t>Shpenzime Korrente</t>
  </si>
  <si>
    <t>Current Expenditures</t>
  </si>
  <si>
    <t>Personeli</t>
  </si>
  <si>
    <t>Personnel expenditures</t>
  </si>
  <si>
    <t>Paga</t>
  </si>
  <si>
    <t>Wages</t>
  </si>
  <si>
    <t>Kontributi per Sigurime Shoqerore</t>
  </si>
  <si>
    <t>Social insurance contributions</t>
  </si>
  <si>
    <t>Interesat</t>
  </si>
  <si>
    <t>Interest</t>
  </si>
  <si>
    <t xml:space="preserve"> Te Brendshme</t>
  </si>
  <si>
    <t>Domestic</t>
  </si>
  <si>
    <t xml:space="preserve"> Te Huaja</t>
  </si>
  <si>
    <t>Foreign</t>
  </si>
  <si>
    <t>Subvencionet</t>
  </si>
  <si>
    <t>Subsidies</t>
  </si>
  <si>
    <t>Social insurance outlays</t>
  </si>
  <si>
    <t>Sigurime Shoqerore</t>
  </si>
  <si>
    <t>Social insurance</t>
  </si>
  <si>
    <t>Sigurime Shendetesore</t>
  </si>
  <si>
    <t>Local Budget expenditure</t>
  </si>
  <si>
    <t>Local Budget (Own revenues)</t>
  </si>
  <si>
    <t xml:space="preserve">Shpenzime te tjera </t>
  </si>
  <si>
    <t>Other expenditures</t>
  </si>
  <si>
    <t>Pagesa e Papunesise</t>
  </si>
  <si>
    <t>Unemployment insurance benefits</t>
  </si>
  <si>
    <t>Kompensim per ish te perndjekurit politike</t>
  </si>
  <si>
    <t>Compensation for ex political prisoners</t>
  </si>
  <si>
    <t>Reserve fund, Contingency</t>
  </si>
  <si>
    <t>Shpenzime Kapitale</t>
  </si>
  <si>
    <t>Capital expenditures</t>
  </si>
  <si>
    <t>Financimi Brendshem</t>
  </si>
  <si>
    <t>Domestic financing</t>
  </si>
  <si>
    <t>Foreign financing</t>
  </si>
  <si>
    <t xml:space="preserve"> DEFIÇITI</t>
  </si>
  <si>
    <t>FINANCIMI DEFIÇITIT</t>
  </si>
  <si>
    <t>Financing (Cash)</t>
  </si>
  <si>
    <t xml:space="preserve"> Brendshem</t>
  </si>
  <si>
    <t xml:space="preserve">   Te ardhura nga privatizimi</t>
  </si>
  <si>
    <t xml:space="preserve">  Privatization receipts</t>
  </si>
  <si>
    <t xml:space="preserve">   Hua-marrje e brendshme</t>
  </si>
  <si>
    <t xml:space="preserve">  Domestic borrowing</t>
  </si>
  <si>
    <t>I Huaj</t>
  </si>
  <si>
    <t xml:space="preserve">  Long-term Loan(Drawings)</t>
  </si>
  <si>
    <t xml:space="preserve">   Ripagesat</t>
  </si>
  <si>
    <t xml:space="preserve">  Repayments</t>
  </si>
  <si>
    <t xml:space="preserve">V.A.T </t>
  </si>
  <si>
    <t>Cash Balance</t>
  </si>
  <si>
    <t>Shpenzime per Buxhetin Vendor</t>
  </si>
  <si>
    <t>Tatimi mbi Pasurine (ndertesat)</t>
  </si>
  <si>
    <t>Tarifat e Sherbimeve</t>
  </si>
  <si>
    <t>Services Fees</t>
  </si>
  <si>
    <t>Others</t>
  </si>
  <si>
    <t>Te ardhurat per kompensimin ne vlere te pronareve</t>
  </si>
  <si>
    <t xml:space="preserve">Revenues for owners' in value-compensation </t>
  </si>
  <si>
    <t>Expenditure for owners' in value-compensation</t>
  </si>
  <si>
    <t>Contingency for deficit financing</t>
  </si>
  <si>
    <t>Te ardhurat nga Fondet Speciale</t>
  </si>
  <si>
    <t>Revenues from Special Funds</t>
  </si>
  <si>
    <t>Shpenzime per Fondet Speciale</t>
  </si>
  <si>
    <t>Shpenzime per Kompensimin ne Vlere te Pronareve</t>
  </si>
  <si>
    <t xml:space="preserve">Produkti i Brendshem Bruto (PBB) </t>
  </si>
  <si>
    <t>Financimi Huaj</t>
  </si>
  <si>
    <t>Unconditional Fund</t>
  </si>
  <si>
    <t>Fondi i vecante i pagave</t>
  </si>
  <si>
    <t xml:space="preserve">Bonus fund </t>
  </si>
  <si>
    <t xml:space="preserve">                      from Exceptional Revenues</t>
  </si>
  <si>
    <t xml:space="preserve">Local Budget (from shared taxes revenues) </t>
  </si>
  <si>
    <t xml:space="preserve">Local Budget (from non-tax revenues) </t>
  </si>
  <si>
    <t>From Higher Education System's own revenues</t>
  </si>
  <si>
    <t>Shpenzime Operative Mirembajtje nga te cilat:</t>
  </si>
  <si>
    <t>Te qeverisjes qendrore</t>
  </si>
  <si>
    <t>Te tjera jashte limitit</t>
  </si>
  <si>
    <t>Ndihma Ekonomike dhe Paaftesia</t>
  </si>
  <si>
    <t>Budget support</t>
  </si>
  <si>
    <t>Tatimi i thjeshtuar mbi fitimin e biznesit te vogel</t>
  </si>
  <si>
    <t xml:space="preserve">   Mbeshtetje buxhetore</t>
  </si>
  <si>
    <t>Social assistance and disability</t>
  </si>
  <si>
    <t>Simple profit tax of small bisness</t>
  </si>
  <si>
    <t>Operational &amp; Maintenance of which:</t>
  </si>
  <si>
    <t xml:space="preserve">                    from revenues of Higher Education System</t>
  </si>
  <si>
    <t xml:space="preserve">                 Central government</t>
  </si>
  <si>
    <t>Fondi Rezerve</t>
  </si>
  <si>
    <t xml:space="preserve"> Reserve Fund</t>
  </si>
  <si>
    <t>ne milion leke (in million lek)</t>
  </si>
  <si>
    <t>V</t>
  </si>
  <si>
    <t>Politika te reja pensionesh</t>
  </si>
  <si>
    <t xml:space="preserve">   Te tjera</t>
  </si>
  <si>
    <t xml:space="preserve">   Ndryshimi i gjendjes se arkes</t>
  </si>
  <si>
    <t>Hua e dhene per Energjine</t>
  </si>
  <si>
    <t>Hua e kthyer nga sistemi energjitik</t>
  </si>
  <si>
    <t>VI</t>
  </si>
  <si>
    <t xml:space="preserve">Politika te reja pagash </t>
  </si>
  <si>
    <t>from which: Budget Support</t>
  </si>
  <si>
    <t>Specific Grant</t>
  </si>
  <si>
    <t>Contingency for debt related risks</t>
  </si>
  <si>
    <t>Investime nga te ardhurat e Arsimit te Larte</t>
  </si>
  <si>
    <t>Contingency for new wage policies</t>
  </si>
  <si>
    <t>Contingency for new pension policies</t>
  </si>
  <si>
    <t>Borrowing to Energy Sector</t>
  </si>
  <si>
    <t>Repayment from Energy Sector</t>
  </si>
  <si>
    <t>Central Government Grant for Local Government</t>
  </si>
  <si>
    <t xml:space="preserve"> Kontingjencë për risqet e borxhit</t>
  </si>
  <si>
    <t>Arsimi i Larte nga te ardhurat e veta</t>
  </si>
  <si>
    <t>nga të cilat: Energjia</t>
  </si>
  <si>
    <t>Higher Education from its own revenues</t>
  </si>
  <si>
    <t>from which: Energy</t>
  </si>
  <si>
    <t xml:space="preserve">   Hua afatgjate (e marre) </t>
  </si>
  <si>
    <t>Gross Domestic Product (GDP)</t>
  </si>
  <si>
    <t>Transfertat nga Buxheti i Shtetit per pushtetin vendor</t>
  </si>
  <si>
    <t>Transfertë e pakushtëzuar e përgjithshme</t>
  </si>
  <si>
    <t>Transfertë e pakushtëzuar sektoriale (Grant Specifik)</t>
  </si>
  <si>
    <t>Buxheti vendor (të ardhurat e veta tatimore)</t>
  </si>
  <si>
    <t>Taksa të ndara</t>
  </si>
  <si>
    <t>Buxheti vendor (të ardhurat e veta jo-tatimore)</t>
  </si>
  <si>
    <t>Bonusi i lindjeve</t>
  </si>
  <si>
    <t>Birth Bonus</t>
  </si>
  <si>
    <t xml:space="preserve">Chang. of stat. Account </t>
  </si>
  <si>
    <t>Other</t>
  </si>
  <si>
    <t>Expropriation Fund</t>
  </si>
  <si>
    <t>Bonusi i Pensionisteve</t>
  </si>
  <si>
    <t xml:space="preserve">     Nga te cilat: mbeshtetje buxhetore</t>
  </si>
  <si>
    <t>Pensioners' Bonus</t>
  </si>
  <si>
    <t>Ne % te PBB</t>
  </si>
  <si>
    <t>Buxheti 2021</t>
  </si>
  <si>
    <t>Buxheti 2022</t>
  </si>
  <si>
    <t>Të tjera</t>
  </si>
  <si>
    <t xml:space="preserve">Other </t>
  </si>
  <si>
    <t>Transferime kapitale</t>
  </si>
  <si>
    <t>Financimi i huaj vendor</t>
  </si>
  <si>
    <t>Local foreign financing</t>
  </si>
  <si>
    <t xml:space="preserve">     Nga te cilat: grante per fondin e rindertimit</t>
  </si>
  <si>
    <t>from which: Reconstruction Fund</t>
  </si>
  <si>
    <t>VII</t>
  </si>
  <si>
    <t>Transferta e Shpronesimeve</t>
  </si>
  <si>
    <t>Fondi I Rindertimit</t>
  </si>
  <si>
    <t>Reconstruction Fund</t>
  </si>
  <si>
    <t>TREGUESIT FISKALE TE BUXHETIT TE KONSOLIDUAR 2018-2023</t>
  </si>
  <si>
    <t>Fiscal indicators regarding consolidated budget of 2018-2023</t>
  </si>
  <si>
    <t>Faktik
 2018</t>
  </si>
  <si>
    <t>Faktik
2019</t>
  </si>
  <si>
    <t>Akti Normativ 2020</t>
  </si>
  <si>
    <t>Buxheti 2023</t>
  </si>
  <si>
    <t xml:space="preserve">     Nga te cilat: projekte te destinuara per investime</t>
  </si>
  <si>
    <t>Kontigjenca per paketen sociale anti-COVID</t>
  </si>
  <si>
    <t>Grante</t>
  </si>
  <si>
    <t xml:space="preserve">Shpenzime </t>
  </si>
  <si>
    <t>Transferte per emergjencat civile</t>
  </si>
  <si>
    <t>Rezerve per zgjedhjet</t>
  </si>
  <si>
    <t>Fondi për studime dhe projektime</t>
  </si>
  <si>
    <r>
      <t xml:space="preserve">       </t>
    </r>
    <r>
      <rPr>
        <i/>
        <sz val="8"/>
        <rFont val="Bookman Old Style"/>
        <family val="1"/>
      </rPr>
      <t>nga e cila: Pagesa e Naftetareve</t>
    </r>
  </si>
  <si>
    <t>Fondi i Rindertimit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</si>
</sst>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0_);\(0\)"/>
    <numFmt numFmtId="177" formatCode="0.0"/>
    <numFmt numFmtId="178" formatCode="00000"/>
    <numFmt numFmtId="179" formatCode="000"/>
    <numFmt numFmtId="180" formatCode="00"/>
    <numFmt numFmtId="181" formatCode="#,##0.0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_([$€]* #,##0.00_);_([$€]* \(#,##0.00\);_([$€]* &quot;-&quot;??_);_(@_)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General\ \ \ \ \ \ "/>
    <numFmt numFmtId="193" formatCode="0.0\ \ \ \ \ \ \ \ "/>
    <numFmt numFmtId="194" formatCode="mmmm\ yyyy"/>
    <numFmt numFmtId="195" formatCode="#,##0\ &quot;Kč&quot;;\-#,##0\ &quot;Kč&quot;"/>
    <numFmt numFmtId="196" formatCode="#,##0.0____"/>
    <numFmt numFmtId="197" formatCode="\$#,##0.00\ ;\(\$#,##0.00\)"/>
    <numFmt numFmtId="198" formatCode="_-&quot;¢&quot;* #,##0_-;\-&quot;¢&quot;* #,##0_-;_-&quot;¢&quot;* &quot;-&quot;_-;_-@_-"/>
    <numFmt numFmtId="199" formatCode="_-&quot;¢&quot;* #,##0.00_-;\-&quot;¢&quot;* #,##0.00_-;_-&quot;¢&quot;* &quot;-&quot;??_-;_-@_-"/>
    <numFmt numFmtId="200" formatCode="mmmm\ d\,\ yyyy"/>
    <numFmt numFmtId="201" formatCode="#,##0.0000"/>
    <numFmt numFmtId="202" formatCode="#,##0.00000"/>
    <numFmt numFmtId="203" formatCode="#,##0.000000"/>
    <numFmt numFmtId="204" formatCode="0.000"/>
    <numFmt numFmtId="205" formatCode="0.0000"/>
    <numFmt numFmtId="206" formatCode="0.00000"/>
    <numFmt numFmtId="207" formatCode="_(* #,##0.0_);_(* \(#,##0.0\);_(* &quot;-&quot;??_);_(@_)"/>
    <numFmt numFmtId="208" formatCode="_(* #,##0_);_(* \(#,##0\);_(* &quot;-&quot;??_);_(@_)"/>
    <numFmt numFmtId="209" formatCode="0.0_);\(0.0\)"/>
    <numFmt numFmtId="210" formatCode="_(* #,##0.00_);_(* \(#,##0.00\);_(* \-??_);_(@_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Engravers MT"/>
      <family val="1"/>
    </font>
    <font>
      <sz val="11"/>
      <name val="Bookman Old Style"/>
      <family val="1"/>
    </font>
    <font>
      <sz val="6"/>
      <name val="Bookman Old Style"/>
      <family val="1"/>
    </font>
    <font>
      <sz val="10"/>
      <name val="Bookman Old Style"/>
      <family val="1"/>
    </font>
    <font>
      <i/>
      <sz val="8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b/>
      <sz val="9"/>
      <name val="Bookman Old Style"/>
      <family val="1"/>
    </font>
    <font>
      <i/>
      <sz val="7"/>
      <color indexed="8"/>
      <name val="Bookman Old Style"/>
      <family val="1"/>
    </font>
    <font>
      <b/>
      <i/>
      <sz val="8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i/>
      <sz val="10"/>
      <color indexed="10"/>
      <name val="Arial"/>
      <family val="2"/>
    </font>
    <font>
      <b/>
      <sz val="8"/>
      <color indexed="8"/>
      <name val="Bookman Old Style"/>
      <family val="1"/>
    </font>
    <font>
      <i/>
      <sz val="10"/>
      <name val="Arial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ck"/>
      <bottom style="thick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ck"/>
      <bottom style="thick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186" fontId="21" fillId="0" borderId="0" applyFont="0" applyFill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3" fontId="0" fillId="8" borderId="1" applyNumberFormat="0">
      <alignment/>
      <protection/>
    </xf>
    <xf numFmtId="0" fontId="25" fillId="20" borderId="2" applyNumberFormat="0" applyAlignment="0" applyProtection="0"/>
    <xf numFmtId="0" fontId="26" fillId="0" borderId="3" applyNumberFormat="0" applyFont="0" applyFill="0" applyAlignment="0" applyProtection="0"/>
    <xf numFmtId="0" fontId="27" fillId="21" borderId="4" applyNumberFormat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9" fillId="0" borderId="0">
      <alignment horizontal="right" vertical="top"/>
      <protection/>
    </xf>
    <xf numFmtId="3" fontId="0" fillId="0" borderId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200" fontId="0" fillId="0" borderId="0" applyFill="0" applyBorder="0" applyAlignment="0" applyProtection="0"/>
    <xf numFmtId="0" fontId="26" fillId="0" borderId="0" applyFont="0" applyFill="0" applyBorder="0" applyAlignment="0" applyProtection="0"/>
    <xf numFmtId="0" fontId="0" fillId="20" borderId="0" applyNumberFormat="0" applyBorder="0" applyProtection="0">
      <alignment/>
    </xf>
    <xf numFmtId="187" fontId="0" fillId="0" borderId="0" applyFont="0" applyFill="0" applyBorder="0" applyAlignment="0" applyProtection="0"/>
    <xf numFmtId="174" fontId="0" fillId="5" borderId="5" applyNumberFormat="0" applyFont="0" applyBorder="0" applyAlignment="0" applyProtection="0"/>
    <xf numFmtId="0" fontId="30" fillId="0" borderId="0" applyNumberForma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38" fontId="3" fillId="20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5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35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5" fontId="36" fillId="0" borderId="0">
      <alignment/>
      <protection/>
    </xf>
    <xf numFmtId="0" fontId="37" fillId="0" borderId="10" applyNumberFormat="0" applyFill="0" applyAlignment="0" applyProtection="0"/>
    <xf numFmtId="195" fontId="26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5" fontId="26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88" fontId="38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1" applyNumberFormat="0" applyFont="0" applyAlignment="0" applyProtection="0"/>
    <xf numFmtId="0" fontId="42" fillId="20" borderId="11" applyNumberFormat="0" applyAlignment="0" applyProtection="0"/>
    <xf numFmtId="40" fontId="1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2" fontId="26" fillId="0" borderId="0" applyFont="0" applyFill="0" applyBorder="0" applyAlignment="0" applyProtection="0"/>
    <xf numFmtId="196" fontId="38" fillId="0" borderId="0" applyFill="0" applyBorder="0" applyAlignment="0">
      <protection/>
    </xf>
    <xf numFmtId="3" fontId="0" fillId="25" borderId="1" applyNumberFormat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9" fillId="0" borderId="0">
      <alignment vertical="top"/>
      <protection/>
    </xf>
    <xf numFmtId="0" fontId="0" fillId="0" borderId="0" applyNumberFormat="0">
      <alignment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38" fillId="0" borderId="0">
      <alignment/>
      <protection/>
    </xf>
    <xf numFmtId="0" fontId="49" fillId="0" borderId="0">
      <alignment horizontal="left" wrapText="1"/>
      <protection/>
    </xf>
    <xf numFmtId="0" fontId="50" fillId="0" borderId="13" applyNumberFormat="0" applyFont="0" applyFill="0" applyBorder="0" applyAlignment="0" applyProtection="0"/>
    <xf numFmtId="192" fontId="21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193" fontId="50" fillId="0" borderId="0" applyNumberFormat="0" applyFont="0" applyFill="0" applyBorder="0" applyAlignment="0" applyProtection="0"/>
    <xf numFmtId="0" fontId="38" fillId="0" borderId="13" applyNumberFormat="0" applyFont="0" applyFill="0" applyAlignment="0" applyProtection="0"/>
    <xf numFmtId="0" fontId="38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194" fontId="38" fillId="0" borderId="0">
      <alignment horizontal="right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7" fontId="20" fillId="0" borderId="0">
      <alignment horizontal="right"/>
      <protection/>
    </xf>
    <xf numFmtId="0" fontId="53" fillId="0" borderId="0" applyProtection="0">
      <alignment/>
    </xf>
    <xf numFmtId="197" fontId="53" fillId="0" borderId="0" applyProtection="0">
      <alignment/>
    </xf>
    <xf numFmtId="0" fontId="54" fillId="0" borderId="0" applyProtection="0">
      <alignment/>
    </xf>
    <xf numFmtId="0" fontId="55" fillId="0" borderId="0" applyProtection="0">
      <alignment/>
    </xf>
    <xf numFmtId="0" fontId="53" fillId="0" borderId="14" applyProtection="0">
      <alignment/>
    </xf>
    <xf numFmtId="0" fontId="53" fillId="0" borderId="0">
      <alignment/>
      <protection/>
    </xf>
    <xf numFmtId="10" fontId="53" fillId="0" borderId="0" applyProtection="0">
      <alignment/>
    </xf>
    <xf numFmtId="0" fontId="53" fillId="0" borderId="0">
      <alignment/>
      <protection/>
    </xf>
    <xf numFmtId="2" fontId="53" fillId="0" borderId="0" applyProtection="0">
      <alignment/>
    </xf>
    <xf numFmtId="4" fontId="53" fillId="0" borderId="0" applyProtection="0">
      <alignment/>
    </xf>
  </cellStyleXfs>
  <cellXfs count="107">
    <xf numFmtId="0" fontId="0" fillId="0" borderId="0" xfId="0" applyAlignment="1">
      <alignment/>
    </xf>
    <xf numFmtId="176" fontId="13" fillId="0" borderId="0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0" fontId="5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6" fontId="13" fillId="0" borderId="16" xfId="0" applyNumberFormat="1" applyFont="1" applyFill="1" applyBorder="1" applyAlignment="1">
      <alignment/>
    </xf>
    <xf numFmtId="176" fontId="13" fillId="0" borderId="17" xfId="0" applyNumberFormat="1" applyFont="1" applyFill="1" applyBorder="1" applyAlignment="1">
      <alignment/>
    </xf>
    <xf numFmtId="176" fontId="10" fillId="0" borderId="16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76" fontId="57" fillId="0" borderId="18" xfId="0" applyNumberFormat="1" applyFont="1" applyFill="1" applyBorder="1" applyAlignment="1">
      <alignment horizontal="center" vertical="center" wrapText="1"/>
    </xf>
    <xf numFmtId="176" fontId="57" fillId="0" borderId="19" xfId="0" applyNumberFormat="1" applyFont="1" applyFill="1" applyBorder="1" applyAlignment="1">
      <alignment horizontal="center" vertical="center" wrapText="1"/>
    </xf>
    <xf numFmtId="176" fontId="57" fillId="0" borderId="2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76" fontId="11" fillId="0" borderId="16" xfId="0" applyNumberFormat="1" applyFont="1" applyFill="1" applyBorder="1" applyAlignment="1">
      <alignment/>
    </xf>
    <xf numFmtId="176" fontId="12" fillId="0" borderId="17" xfId="0" applyNumberFormat="1" applyFont="1" applyFill="1" applyBorder="1" applyAlignment="1">
      <alignment horizontal="left"/>
    </xf>
    <xf numFmtId="176" fontId="12" fillId="0" borderId="15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176" fontId="9" fillId="0" borderId="16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76" fontId="11" fillId="0" borderId="21" xfId="0" applyNumberFormat="1" applyFont="1" applyFill="1" applyBorder="1" applyAlignment="1">
      <alignment/>
    </xf>
    <xf numFmtId="176" fontId="11" fillId="0" borderId="22" xfId="0" applyNumberFormat="1" applyFont="1" applyFill="1" applyBorder="1" applyAlignment="1">
      <alignment/>
    </xf>
    <xf numFmtId="176" fontId="11" fillId="0" borderId="23" xfId="0" applyNumberFormat="1" applyFont="1" applyFill="1" applyBorder="1" applyAlignment="1">
      <alignment horizontal="right"/>
    </xf>
    <xf numFmtId="176" fontId="12" fillId="0" borderId="17" xfId="0" applyNumberFormat="1" applyFont="1" applyFill="1" applyBorder="1" applyAlignment="1">
      <alignment/>
    </xf>
    <xf numFmtId="176" fontId="10" fillId="0" borderId="17" xfId="0" applyNumberFormat="1" applyFont="1" applyFill="1" applyBorder="1" applyAlignment="1">
      <alignment wrapText="1"/>
    </xf>
    <xf numFmtId="176" fontId="13" fillId="0" borderId="15" xfId="0" applyNumberFormat="1" applyFont="1" applyFill="1" applyBorder="1" applyAlignment="1">
      <alignment horizontal="right"/>
    </xf>
    <xf numFmtId="176" fontId="13" fillId="0" borderId="17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0" fontId="59" fillId="0" borderId="0" xfId="0" applyFont="1" applyFill="1" applyAlignment="1">
      <alignment/>
    </xf>
    <xf numFmtId="0" fontId="12" fillId="0" borderId="15" xfId="0" applyFont="1" applyFill="1" applyBorder="1" applyAlignment="1">
      <alignment horizontal="right"/>
    </xf>
    <xf numFmtId="176" fontId="14" fillId="0" borderId="16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5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6" fontId="16" fillId="26" borderId="18" xfId="0" applyNumberFormat="1" applyFont="1" applyFill="1" applyBorder="1" applyAlignment="1">
      <alignment horizontal="center"/>
    </xf>
    <xf numFmtId="176" fontId="17" fillId="26" borderId="19" xfId="0" applyNumberFormat="1" applyFont="1" applyFill="1" applyBorder="1" applyAlignment="1">
      <alignment horizontal="center"/>
    </xf>
    <xf numFmtId="176" fontId="10" fillId="0" borderId="17" xfId="0" applyNumberFormat="1" applyFont="1" applyFill="1" applyBorder="1" applyAlignment="1">
      <alignment/>
    </xf>
    <xf numFmtId="176" fontId="13" fillId="0" borderId="17" xfId="0" applyNumberFormat="1" applyFont="1" applyFill="1" applyBorder="1" applyAlignment="1">
      <alignment wrapText="1"/>
    </xf>
    <xf numFmtId="176" fontId="13" fillId="0" borderId="17" xfId="0" applyNumberFormat="1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 horizontal="left" indent="2"/>
    </xf>
    <xf numFmtId="0" fontId="9" fillId="0" borderId="15" xfId="0" applyFont="1" applyFill="1" applyBorder="1" applyAlignment="1">
      <alignment horizontal="right"/>
    </xf>
    <xf numFmtId="176" fontId="9" fillId="27" borderId="0" xfId="0" applyNumberFormat="1" applyFont="1" applyFill="1" applyBorder="1" applyAlignment="1">
      <alignment horizontal="left"/>
    </xf>
    <xf numFmtId="174" fontId="10" fillId="0" borderId="24" xfId="0" applyNumberFormat="1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174" fontId="13" fillId="0" borderId="24" xfId="127" applyNumberFormat="1" applyFont="1" applyFill="1" applyBorder="1">
      <alignment/>
      <protection/>
    </xf>
    <xf numFmtId="174" fontId="13" fillId="0" borderId="24" xfId="0" applyNumberFormat="1" applyFont="1" applyFill="1" applyBorder="1" applyAlignment="1">
      <alignment/>
    </xf>
    <xf numFmtId="174" fontId="10" fillId="0" borderId="25" xfId="0" applyNumberFormat="1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174" fontId="13" fillId="0" borderId="24" xfId="0" applyNumberFormat="1" applyFont="1" applyFill="1" applyBorder="1" applyAlignment="1">
      <alignment/>
    </xf>
    <xf numFmtId="9" fontId="18" fillId="26" borderId="26" xfId="132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13" fillId="0" borderId="27" xfId="127" applyNumberFormat="1" applyFont="1" applyFill="1" applyBorder="1">
      <alignment/>
      <protection/>
    </xf>
    <xf numFmtId="3" fontId="13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8" fillId="26" borderId="29" xfId="0" applyNumberFormat="1" applyFont="1" applyFill="1" applyBorder="1" applyAlignment="1">
      <alignment horizontal="right"/>
    </xf>
    <xf numFmtId="3" fontId="10" fillId="28" borderId="27" xfId="0" applyNumberFormat="1" applyFont="1" applyFill="1" applyBorder="1" applyAlignment="1">
      <alignment/>
    </xf>
    <xf numFmtId="174" fontId="10" fillId="28" borderId="24" xfId="0" applyNumberFormat="1" applyFont="1" applyFill="1" applyBorder="1" applyAlignment="1">
      <alignment/>
    </xf>
    <xf numFmtId="3" fontId="9" fillId="28" borderId="27" xfId="0" applyNumberFormat="1" applyFont="1" applyFill="1" applyBorder="1" applyAlignment="1">
      <alignment/>
    </xf>
    <xf numFmtId="174" fontId="9" fillId="28" borderId="24" xfId="0" applyNumberFormat="1" applyFont="1" applyFill="1" applyBorder="1" applyAlignment="1">
      <alignment/>
    </xf>
    <xf numFmtId="3" fontId="13" fillId="28" borderId="27" xfId="127" applyNumberFormat="1" applyFont="1" applyFill="1" applyBorder="1">
      <alignment/>
      <protection/>
    </xf>
    <xf numFmtId="174" fontId="13" fillId="28" borderId="24" xfId="127" applyNumberFormat="1" applyFont="1" applyFill="1" applyBorder="1">
      <alignment/>
      <protection/>
    </xf>
    <xf numFmtId="3" fontId="13" fillId="28" borderId="27" xfId="0" applyNumberFormat="1" applyFont="1" applyFill="1" applyBorder="1" applyAlignment="1">
      <alignment/>
    </xf>
    <xf numFmtId="174" fontId="13" fillId="28" borderId="24" xfId="0" applyNumberFormat="1" applyFont="1" applyFill="1" applyBorder="1" applyAlignment="1">
      <alignment/>
    </xf>
    <xf numFmtId="3" fontId="10" fillId="28" borderId="28" xfId="0" applyNumberFormat="1" applyFont="1" applyFill="1" applyBorder="1" applyAlignment="1">
      <alignment/>
    </xf>
    <xf numFmtId="174" fontId="10" fillId="28" borderId="25" xfId="0" applyNumberFormat="1" applyFont="1" applyFill="1" applyBorder="1" applyAlignment="1">
      <alignment/>
    </xf>
    <xf numFmtId="3" fontId="9" fillId="28" borderId="27" xfId="0" applyNumberFormat="1" applyFont="1" applyFill="1" applyBorder="1" applyAlignment="1">
      <alignment/>
    </xf>
    <xf numFmtId="174" fontId="9" fillId="28" borderId="24" xfId="0" applyNumberFormat="1" applyFont="1" applyFill="1" applyBorder="1" applyAlignment="1">
      <alignment/>
    </xf>
    <xf numFmtId="3" fontId="13" fillId="28" borderId="27" xfId="0" applyNumberFormat="1" applyFont="1" applyFill="1" applyBorder="1" applyAlignment="1">
      <alignment/>
    </xf>
    <xf numFmtId="174" fontId="13" fillId="28" borderId="24" xfId="0" applyNumberFormat="1" applyFont="1" applyFill="1" applyBorder="1" applyAlignment="1">
      <alignment/>
    </xf>
    <xf numFmtId="0" fontId="17" fillId="26" borderId="20" xfId="0" applyFont="1" applyFill="1" applyBorder="1" applyAlignment="1">
      <alignment horizontal="center"/>
    </xf>
    <xf numFmtId="174" fontId="18" fillId="26" borderId="26" xfId="0" applyNumberFormat="1" applyFont="1" applyFill="1" applyBorder="1" applyAlignment="1">
      <alignment horizontal="right"/>
    </xf>
    <xf numFmtId="176" fontId="57" fillId="27" borderId="29" xfId="0" applyNumberFormat="1" applyFont="1" applyFill="1" applyBorder="1" applyAlignment="1">
      <alignment horizontal="center" vertical="center" wrapText="1"/>
    </xf>
    <xf numFmtId="176" fontId="57" fillId="27" borderId="26" xfId="0" applyNumberFormat="1" applyFont="1" applyFill="1" applyBorder="1" applyAlignment="1">
      <alignment horizontal="center" vertical="center" wrapText="1"/>
    </xf>
    <xf numFmtId="176" fontId="57" fillId="0" borderId="29" xfId="0" applyNumberFormat="1" applyFont="1" applyFill="1" applyBorder="1" applyAlignment="1">
      <alignment horizontal="center" vertical="center" wrapText="1"/>
    </xf>
    <xf numFmtId="176" fontId="57" fillId="0" borderId="26" xfId="0" applyNumberFormat="1" applyFont="1" applyFill="1" applyBorder="1" applyAlignment="1">
      <alignment horizontal="center" vertical="center" wrapText="1"/>
    </xf>
    <xf numFmtId="176" fontId="57" fillId="28" borderId="29" xfId="0" applyNumberFormat="1" applyFont="1" applyFill="1" applyBorder="1" applyAlignment="1">
      <alignment horizontal="center" vertical="center" wrapText="1"/>
    </xf>
    <xf numFmtId="176" fontId="57" fillId="28" borderId="26" xfId="0" applyNumberFormat="1" applyFont="1" applyFill="1" applyBorder="1" applyAlignment="1">
      <alignment horizontal="center" vertical="center" wrapText="1"/>
    </xf>
    <xf numFmtId="3" fontId="10" fillId="27" borderId="27" xfId="0" applyNumberFormat="1" applyFont="1" applyFill="1" applyBorder="1" applyAlignment="1">
      <alignment/>
    </xf>
    <xf numFmtId="174" fontId="10" fillId="27" borderId="24" xfId="0" applyNumberFormat="1" applyFont="1" applyFill="1" applyBorder="1" applyAlignment="1">
      <alignment/>
    </xf>
    <xf numFmtId="3" fontId="9" fillId="27" borderId="27" xfId="0" applyNumberFormat="1" applyFont="1" applyFill="1" applyBorder="1" applyAlignment="1">
      <alignment/>
    </xf>
    <xf numFmtId="174" fontId="9" fillId="27" borderId="24" xfId="0" applyNumberFormat="1" applyFont="1" applyFill="1" applyBorder="1" applyAlignment="1">
      <alignment/>
    </xf>
    <xf numFmtId="3" fontId="13" fillId="27" borderId="27" xfId="127" applyNumberFormat="1" applyFont="1" applyFill="1" applyBorder="1">
      <alignment/>
      <protection/>
    </xf>
    <xf numFmtId="174" fontId="13" fillId="27" borderId="24" xfId="127" applyNumberFormat="1" applyFont="1" applyFill="1" applyBorder="1">
      <alignment/>
      <protection/>
    </xf>
    <xf numFmtId="3" fontId="13" fillId="27" borderId="27" xfId="0" applyNumberFormat="1" applyFont="1" applyFill="1" applyBorder="1" applyAlignment="1">
      <alignment/>
    </xf>
    <xf numFmtId="174" fontId="13" fillId="27" borderId="24" xfId="0" applyNumberFormat="1" applyFont="1" applyFill="1" applyBorder="1" applyAlignment="1">
      <alignment/>
    </xf>
    <xf numFmtId="3" fontId="10" fillId="27" borderId="28" xfId="0" applyNumberFormat="1" applyFont="1" applyFill="1" applyBorder="1" applyAlignment="1">
      <alignment/>
    </xf>
    <xf numFmtId="174" fontId="10" fillId="27" borderId="25" xfId="0" applyNumberFormat="1" applyFont="1" applyFill="1" applyBorder="1" applyAlignment="1">
      <alignment/>
    </xf>
    <xf numFmtId="3" fontId="9" fillId="27" borderId="27" xfId="0" applyNumberFormat="1" applyFont="1" applyFill="1" applyBorder="1" applyAlignment="1">
      <alignment/>
    </xf>
    <xf numFmtId="174" fontId="9" fillId="27" borderId="24" xfId="0" applyNumberFormat="1" applyFont="1" applyFill="1" applyBorder="1" applyAlignment="1">
      <alignment/>
    </xf>
    <xf numFmtId="3" fontId="13" fillId="27" borderId="27" xfId="0" applyNumberFormat="1" applyFont="1" applyFill="1" applyBorder="1" applyAlignment="1">
      <alignment/>
    </xf>
    <xf numFmtId="174" fontId="13" fillId="27" borderId="24" xfId="0" applyNumberFormat="1" applyFont="1" applyFill="1" applyBorder="1" applyAlignment="1">
      <alignment/>
    </xf>
  </cellXfs>
  <cellStyles count="165">
    <cellStyle name="Normal" xfId="0"/>
    <cellStyle name="_ALB content sheet" xfId="15"/>
    <cellStyle name="_ALB content sheet_Projekt_Buxhet_2012" xfId="16"/>
    <cellStyle name="_ALB_StructPC tables" xfId="17"/>
    <cellStyle name="_Output to team May 12 2008 10pm" xfId="18"/>
    <cellStyle name="_PC Table Summary fror Gramoz May 13 2008" xfId="19"/>
    <cellStyle name="1 indent" xfId="20"/>
    <cellStyle name="2 indents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3 indents" xfId="28"/>
    <cellStyle name="4 indents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5 indents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oA" xfId="50"/>
    <cellStyle name="Calculation" xfId="51"/>
    <cellStyle name="Celkem" xfId="52"/>
    <cellStyle name="Check Cell" xfId="53"/>
    <cellStyle name="Comma" xfId="54"/>
    <cellStyle name="Comma  - Style1" xfId="55"/>
    <cellStyle name="Comma [0]" xfId="56"/>
    <cellStyle name="Comma 2" xfId="57"/>
    <cellStyle name="Comma 2 3" xfId="58"/>
    <cellStyle name="Comma 3" xfId="59"/>
    <cellStyle name="Comma 4" xfId="60"/>
    <cellStyle name="Comma 5" xfId="61"/>
    <cellStyle name="Comma 6" xfId="62"/>
    <cellStyle name="Comma(3)" xfId="63"/>
    <cellStyle name="Comma0" xfId="64"/>
    <cellStyle name="Curren - Style3" xfId="65"/>
    <cellStyle name="Curren - Style4" xfId="66"/>
    <cellStyle name="Currency" xfId="67"/>
    <cellStyle name="Currency [0]" xfId="68"/>
    <cellStyle name="Currency0" xfId="69"/>
    <cellStyle name="Date" xfId="70"/>
    <cellStyle name="Datum" xfId="71"/>
    <cellStyle name="Defl/Infl" xfId="72"/>
    <cellStyle name="Euro" xfId="73"/>
    <cellStyle name="Exogenous" xfId="74"/>
    <cellStyle name="Explanatory Text" xfId="75"/>
    <cellStyle name="Finanční0" xfId="76"/>
    <cellStyle name="Finanèní0" xfId="77"/>
    <cellStyle name="Fixed" xfId="78"/>
    <cellStyle name="Followed Hyperlink" xfId="79"/>
    <cellStyle name="Good" xfId="80"/>
    <cellStyle name="Grey" xfId="81"/>
    <cellStyle name="Heading 1" xfId="82"/>
    <cellStyle name="Heading 2" xfId="83"/>
    <cellStyle name="Heading 3" xfId="84"/>
    <cellStyle name="Heading 4" xfId="85"/>
    <cellStyle name="Hipervínculo_IIF" xfId="86"/>
    <cellStyle name="Hyperlink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al_treg fiskale ne vite" xfId="127"/>
    <cellStyle name="normálne__1_NDARJA  BUXHETIT Universiteteve _2007-2008 sipas Formulës.xls_Flori_PM" xfId="128"/>
    <cellStyle name="Note" xfId="129"/>
    <cellStyle name="Output" xfId="130"/>
    <cellStyle name="Output Amounts" xfId="131"/>
    <cellStyle name="Percent" xfId="132"/>
    <cellStyle name="Percent [2]" xfId="133"/>
    <cellStyle name="Percent 2" xfId="134"/>
    <cellStyle name="percentage difference" xfId="135"/>
    <cellStyle name="percentage difference one decimal" xfId="136"/>
    <cellStyle name="percentage difference zero decimal" xfId="137"/>
    <cellStyle name="Pevný" xfId="138"/>
    <cellStyle name="Presentation" xfId="139"/>
    <cellStyle name="Proj" xfId="140"/>
    <cellStyle name="Publication" xfId="141"/>
    <cellStyle name="STYL1 - Style1" xfId="142"/>
    <cellStyle name="Style 1" xfId="143"/>
    <cellStyle name="Text" xfId="144"/>
    <cellStyle name="Title" xfId="145"/>
    <cellStyle name="Total" xfId="146"/>
    <cellStyle name="Warning Text" xfId="147"/>
    <cellStyle name="WebAnchor1" xfId="148"/>
    <cellStyle name="WebAnchor2" xfId="149"/>
    <cellStyle name="WebAnchor3" xfId="150"/>
    <cellStyle name="WebAnchor4" xfId="151"/>
    <cellStyle name="WebAnchor5" xfId="152"/>
    <cellStyle name="WebAnchor6" xfId="153"/>
    <cellStyle name="WebAnchor7" xfId="154"/>
    <cellStyle name="Webexclude" xfId="155"/>
    <cellStyle name="WebFN" xfId="156"/>
    <cellStyle name="WebFN1" xfId="157"/>
    <cellStyle name="WebFN2" xfId="158"/>
    <cellStyle name="WebFN3" xfId="159"/>
    <cellStyle name="WebFN4" xfId="160"/>
    <cellStyle name="WebHR" xfId="161"/>
    <cellStyle name="WebIndent1" xfId="162"/>
    <cellStyle name="WebIndent1wFN3" xfId="163"/>
    <cellStyle name="WebIndent2" xfId="164"/>
    <cellStyle name="WebNoBR" xfId="165"/>
    <cellStyle name="Záhlaví 1" xfId="166"/>
    <cellStyle name="Záhlaví 2" xfId="167"/>
    <cellStyle name="zero" xfId="168"/>
    <cellStyle name="ДАТА" xfId="169"/>
    <cellStyle name="ДЕНЕЖНЫЙ_BOPENGC" xfId="170"/>
    <cellStyle name="ЗАГОЛОВОК1" xfId="171"/>
    <cellStyle name="ЗАГОЛОВОК2" xfId="172"/>
    <cellStyle name="ИТОГОВЫЙ" xfId="173"/>
    <cellStyle name="Обычный_BOPENGC" xfId="174"/>
    <cellStyle name="ПРОЦЕНТНЫЙ_BOPENGC" xfId="175"/>
    <cellStyle name="ТЕКСТ" xfId="176"/>
    <cellStyle name="ФИКСИРОВАННЫЙ" xfId="177"/>
    <cellStyle name="ФИНАНСОВЫЙ_BOPENGC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NTIA~1.OPR\AppData\Local\Temp\Rar$DI00.528\31.08.2012%20Final%20TOTALI%20_PBA_MASH_Tabelat_2013-2015_%20Aneksi%207%20A%20_F.Nurc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Desktop%20New\Set-i%20PBuxhetit%202012\Ligji%20i%20Buxhetit%202012\Buxheti_2012_Tabelat_Kuvend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ë_dhëna_fillestare"/>
      <sheetName val="P2. Buxheti Total 2013 sip Prog"/>
      <sheetName val="Tab_1_Të_Ardhura 2013"/>
      <sheetName val="Pagat databaze 2011-2012"/>
      <sheetName val="P 3. Permb  Pagave Fak 2011"/>
      <sheetName val="Pla_Manaxh_Fakt2011 "/>
      <sheetName val="A_Baze_v2011"/>
      <sheetName val="A_M_Pergj_v 2011"/>
      <sheetName val="Arsimi_profesional_v2011"/>
      <sheetName val="Arsimi_i_larte_4inst_2011"/>
      <sheetName val="Arsimi i larte Publik_v2011"/>
      <sheetName val="Pagat databaze v2012"/>
      <sheetName val="P 3. Permbledhese e Pagave_2012"/>
      <sheetName val="Pla_Manaxh_MASH_2012"/>
      <sheetName val="A_Baze_2012"/>
      <sheetName val="A_M_Pergj_2012"/>
      <sheetName val="Arsimi_profesional_2012"/>
      <sheetName val="Arsimi i larte_2012"/>
      <sheetName val="Arsimi_i_larte_3inst_2012"/>
      <sheetName val="Pagat databaze (2012-2013 Vilm)"/>
      <sheetName val="TOTAL_MASH_2013"/>
      <sheetName val="Pla_Manaxh_2013"/>
      <sheetName val="A_Baze_2013"/>
      <sheetName val="A_M_Pergj_2013"/>
      <sheetName val="Arsimi_profesional_2013"/>
      <sheetName val="Arsimi_i_larte_3inst_2013"/>
      <sheetName val="Arsimi i larte Publik_2013"/>
      <sheetName val="P 4. Nr i punonjesve"/>
      <sheetName val="P5. Art.602"/>
      <sheetName val="602 Planif Menaxh 2011- 2015"/>
      <sheetName val="602 Arsimi Baze 2011-2015"/>
      <sheetName val="602 Arsimi M pergj 2011-2015"/>
      <sheetName val="602 Arsimi Profes 2011-2015"/>
      <sheetName val="602 Arsimi I larte 2011-2012"/>
      <sheetName val="P6. Art 603 2011-2015"/>
      <sheetName val="P7. Art 604 2011 -2015"/>
      <sheetName val="Aneksi Formula IAL 2013"/>
      <sheetName val="P8. Art 605  2011-2015 "/>
      <sheetName val="P9. Art 606 2011-2015"/>
      <sheetName val="P2. Buxheti Cash flow Viti 2013"/>
      <sheetName val="P10. Cash Flow 2013"/>
      <sheetName val="P.11 Inv. Brend 2012-2015 "/>
      <sheetName val="P.12 Fin. Huaj 2012-2015"/>
      <sheetName val="Compatibility Report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Tab_1.1"/>
      <sheetName val="Tab_3"/>
      <sheetName val="Tab_3_"/>
      <sheetName val="Tab_4"/>
      <sheetName val="Tab_5"/>
      <sheetName val="Tab_5_"/>
      <sheetName val="Tab_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" sqref="H1"/>
    </sheetView>
  </sheetViews>
  <sheetFormatPr defaultColWidth="9.140625" defaultRowHeight="12.75"/>
  <cols>
    <col min="1" max="1" width="3.8515625" style="5" bestFit="1" customWidth="1"/>
    <col min="2" max="2" width="51.28125" style="5" customWidth="1"/>
    <col min="3" max="3" width="12.140625" style="5" customWidth="1"/>
    <col min="4" max="4" width="9.421875" style="5" customWidth="1"/>
    <col min="5" max="5" width="11.140625" style="5" customWidth="1"/>
    <col min="6" max="6" width="9.421875" style="5" customWidth="1"/>
    <col min="7" max="7" width="10.7109375" style="5" customWidth="1"/>
    <col min="8" max="8" width="9.421875" style="5" customWidth="1"/>
    <col min="9" max="9" width="10.7109375" style="5" customWidth="1"/>
    <col min="10" max="10" width="9.57421875" style="5" customWidth="1"/>
    <col min="11" max="11" width="11.8515625" style="5" customWidth="1"/>
    <col min="12" max="12" width="10.00390625" style="5" customWidth="1"/>
    <col min="13" max="13" width="11.7109375" style="5" customWidth="1"/>
    <col min="14" max="14" width="9.28125" style="5" customWidth="1"/>
    <col min="15" max="15" width="43.00390625" style="5" bestFit="1" customWidth="1"/>
    <col min="16" max="16384" width="9.140625" style="5" customWidth="1"/>
  </cols>
  <sheetData>
    <row r="1" ht="15.75">
      <c r="B1" s="14" t="s">
        <v>184</v>
      </c>
    </row>
    <row r="2" spans="1:15" ht="15.75">
      <c r="A2" s="15"/>
      <c r="B2" s="16" t="s">
        <v>185</v>
      </c>
      <c r="O2" s="17"/>
    </row>
    <row r="3" spans="1:15" ht="15.75" thickBot="1">
      <c r="A3" s="18"/>
      <c r="C3" s="54"/>
      <c r="D3" s="54"/>
      <c r="E3" s="19"/>
      <c r="F3" s="19"/>
      <c r="G3" s="54"/>
      <c r="H3" s="54"/>
      <c r="I3" s="54"/>
      <c r="J3" s="54"/>
      <c r="K3" s="54"/>
      <c r="L3" s="54"/>
      <c r="M3" s="54"/>
      <c r="N3" s="54"/>
      <c r="O3" s="20" t="s">
        <v>131</v>
      </c>
    </row>
    <row r="4" spans="1:15" ht="42" customHeight="1" thickBot="1" thickTop="1">
      <c r="A4" s="11" t="s">
        <v>1</v>
      </c>
      <c r="B4" s="12" t="s">
        <v>2</v>
      </c>
      <c r="C4" s="87" t="s">
        <v>186</v>
      </c>
      <c r="D4" s="88" t="s">
        <v>170</v>
      </c>
      <c r="E4" s="89" t="s">
        <v>187</v>
      </c>
      <c r="F4" s="90" t="s">
        <v>170</v>
      </c>
      <c r="G4" s="89" t="s">
        <v>188</v>
      </c>
      <c r="H4" s="90" t="s">
        <v>170</v>
      </c>
      <c r="I4" s="91" t="s">
        <v>171</v>
      </c>
      <c r="J4" s="92" t="s">
        <v>170</v>
      </c>
      <c r="K4" s="89" t="s">
        <v>172</v>
      </c>
      <c r="L4" s="90" t="s">
        <v>170</v>
      </c>
      <c r="M4" s="89" t="s">
        <v>189</v>
      </c>
      <c r="N4" s="90" t="s">
        <v>170</v>
      </c>
      <c r="O4" s="13" t="s">
        <v>3</v>
      </c>
    </row>
    <row r="5" spans="1:15" ht="13.5" thickTop="1">
      <c r="A5" s="21"/>
      <c r="B5" s="22" t="s">
        <v>4</v>
      </c>
      <c r="C5" s="63">
        <f>+C6+C10+C26</f>
        <v>449909.43</v>
      </c>
      <c r="D5" s="55">
        <f>C5/C$101</f>
        <v>0.2758649300790072</v>
      </c>
      <c r="E5" s="63">
        <f>+E6+E10+E26</f>
        <v>460349.22000000003</v>
      </c>
      <c r="F5" s="55">
        <f>E5/E$101</f>
        <v>0.2742735050186292</v>
      </c>
      <c r="G5" s="93">
        <f>+G6+G10+G26</f>
        <v>446570</v>
      </c>
      <c r="H5" s="94">
        <f>G5/$G$101</f>
        <v>0.28246767668148914</v>
      </c>
      <c r="I5" s="71">
        <f>+I6+I10+I26</f>
        <v>484106.1612435275</v>
      </c>
      <c r="J5" s="72">
        <f aca="true" t="shared" si="0" ref="J5:J31">I5/$I$101</f>
        <v>0.2877068925281293</v>
      </c>
      <c r="K5" s="63">
        <f>+K6+K10+K26</f>
        <v>517366.085645178</v>
      </c>
      <c r="L5" s="55">
        <f aca="true" t="shared" si="1" ref="L5:L31">K5/$K$101</f>
        <v>0.2868577701994692</v>
      </c>
      <c r="M5" s="63">
        <f>+M6+M10+M26</f>
        <v>556875.9218623107</v>
      </c>
      <c r="N5" s="55">
        <f aca="true" t="shared" si="2" ref="N5:N31">M5/$M$101</f>
        <v>0.2885876514178742</v>
      </c>
      <c r="O5" s="23" t="s">
        <v>5</v>
      </c>
    </row>
    <row r="6" spans="1:15" ht="12.75">
      <c r="A6" s="8" t="s">
        <v>6</v>
      </c>
      <c r="B6" s="24" t="s">
        <v>7</v>
      </c>
      <c r="C6" s="63">
        <v>8164.41</v>
      </c>
      <c r="D6" s="55">
        <f>C6/C$101</f>
        <v>0.005006061761778025</v>
      </c>
      <c r="E6" s="63">
        <v>8811</v>
      </c>
      <c r="F6" s="55">
        <f>E6/E$101</f>
        <v>0.005249544797141487</v>
      </c>
      <c r="G6" s="93">
        <v>18000</v>
      </c>
      <c r="H6" s="94">
        <f>G6/$G$101</f>
        <v>0.011385489800628803</v>
      </c>
      <c r="I6" s="71">
        <v>20353.3526</v>
      </c>
      <c r="J6" s="72">
        <f t="shared" si="0"/>
        <v>0.012096106800280086</v>
      </c>
      <c r="K6" s="63">
        <v>13993.9</v>
      </c>
      <c r="L6" s="55">
        <f t="shared" si="1"/>
        <v>0.007759029943735868</v>
      </c>
      <c r="M6" s="63">
        <v>14957.5</v>
      </c>
      <c r="N6" s="55">
        <f t="shared" si="2"/>
        <v>0.007751367273426724</v>
      </c>
      <c r="O6" s="25" t="s">
        <v>8</v>
      </c>
    </row>
    <row r="7" spans="1:15" s="27" customFormat="1" ht="14.25">
      <c r="A7" s="26"/>
      <c r="B7" s="9" t="s">
        <v>168</v>
      </c>
      <c r="C7" s="64">
        <v>2251</v>
      </c>
      <c r="D7" s="56">
        <f>C7/C$101</f>
        <v>0.0013802154749409125</v>
      </c>
      <c r="E7" s="64">
        <v>2855</v>
      </c>
      <c r="F7" s="56">
        <f>E7/E$101</f>
        <v>0.0017009931217613146</v>
      </c>
      <c r="G7" s="95">
        <v>2500</v>
      </c>
      <c r="H7" s="96">
        <f>G7/$G$101</f>
        <v>0.0015813180278651117</v>
      </c>
      <c r="I7" s="73">
        <v>9353.3526</v>
      </c>
      <c r="J7" s="74">
        <f t="shared" si="0"/>
        <v>0.005558747701854163</v>
      </c>
      <c r="K7" s="64">
        <v>2994.2</v>
      </c>
      <c r="L7" s="56">
        <f t="shared" si="1"/>
        <v>0.0016601581730278146</v>
      </c>
      <c r="M7" s="64">
        <v>2957.5</v>
      </c>
      <c r="N7" s="56">
        <f t="shared" si="2"/>
        <v>0.0015326537664154796</v>
      </c>
      <c r="O7" s="10" t="s">
        <v>140</v>
      </c>
    </row>
    <row r="8" spans="1:15" s="27" customFormat="1" ht="14.25">
      <c r="A8" s="26"/>
      <c r="B8" s="9" t="s">
        <v>178</v>
      </c>
      <c r="C8" s="64"/>
      <c r="D8" s="56"/>
      <c r="E8" s="64">
        <v>0</v>
      </c>
      <c r="F8" s="56"/>
      <c r="G8" s="95">
        <v>3000</v>
      </c>
      <c r="H8" s="96"/>
      <c r="I8" s="73">
        <v>0</v>
      </c>
      <c r="J8" s="74">
        <f t="shared" si="0"/>
        <v>0</v>
      </c>
      <c r="K8" s="64">
        <v>0</v>
      </c>
      <c r="L8" s="56">
        <f t="shared" si="1"/>
        <v>0</v>
      </c>
      <c r="M8" s="64">
        <v>0</v>
      </c>
      <c r="N8" s="56">
        <f t="shared" si="2"/>
        <v>0</v>
      </c>
      <c r="O8" s="10" t="s">
        <v>179</v>
      </c>
    </row>
    <row r="9" spans="1:15" s="27" customFormat="1" ht="14.25">
      <c r="A9" s="26"/>
      <c r="B9" s="9" t="s">
        <v>190</v>
      </c>
      <c r="C9" s="64"/>
      <c r="D9" s="56"/>
      <c r="E9" s="64"/>
      <c r="F9" s="56"/>
      <c r="G9" s="95"/>
      <c r="H9" s="96"/>
      <c r="I9" s="73">
        <v>11000</v>
      </c>
      <c r="J9" s="74">
        <f t="shared" si="0"/>
        <v>0.006537359098425925</v>
      </c>
      <c r="K9" s="64">
        <v>11000</v>
      </c>
      <c r="L9" s="56">
        <f t="shared" si="1"/>
        <v>0.006099038108111001</v>
      </c>
      <c r="M9" s="64">
        <v>12000</v>
      </c>
      <c r="N9" s="56">
        <f t="shared" si="2"/>
        <v>0.0062187135070112445</v>
      </c>
      <c r="O9" s="10"/>
    </row>
    <row r="10" spans="1:15" ht="12.75">
      <c r="A10" s="8" t="s">
        <v>9</v>
      </c>
      <c r="B10" s="24" t="s">
        <v>10</v>
      </c>
      <c r="C10" s="63">
        <f>+C11+C18+C22</f>
        <v>419333.31</v>
      </c>
      <c r="D10" s="55">
        <f aca="true" t="shared" si="3" ref="D10:D31">C10/C$101</f>
        <v>0.25711698072865163</v>
      </c>
      <c r="E10" s="63">
        <f>+E11+E18+E22</f>
        <v>426270.96</v>
      </c>
      <c r="F10" s="55">
        <f aca="true" t="shared" si="4" ref="F10:F31">E10/E$101</f>
        <v>0.25396986723873644</v>
      </c>
      <c r="G10" s="93">
        <v>408045</v>
      </c>
      <c r="H10" s="94">
        <f aca="true" t="shared" si="5" ref="H10:H31">G10/$G$101</f>
        <v>0.25809956587208777</v>
      </c>
      <c r="I10" s="71">
        <f>+I11+I18+I22</f>
        <v>442152.8086435275</v>
      </c>
      <c r="J10" s="72">
        <f t="shared" si="0"/>
        <v>0.26277378968003107</v>
      </c>
      <c r="K10" s="63">
        <f>+K11+K18+K22</f>
        <v>480722.18564517796</v>
      </c>
      <c r="L10" s="55">
        <f t="shared" si="1"/>
        <v>0.2665402663331229</v>
      </c>
      <c r="M10" s="63">
        <f>+M11+M18+M22</f>
        <v>519018.4218623107</v>
      </c>
      <c r="N10" s="55">
        <f t="shared" si="2"/>
        <v>0.26896890586856764</v>
      </c>
      <c r="O10" s="25" t="s">
        <v>11</v>
      </c>
    </row>
    <row r="11" spans="1:15" ht="12.75">
      <c r="A11" s="8" t="s">
        <v>12</v>
      </c>
      <c r="B11" s="24" t="s">
        <v>13</v>
      </c>
      <c r="C11" s="63">
        <f>SUM(C12:C17)</f>
        <v>304317.7</v>
      </c>
      <c r="D11" s="55">
        <f t="shared" si="3"/>
        <v>0.1865944019717575</v>
      </c>
      <c r="E11" s="63">
        <f>SUM(E12:E17)</f>
        <v>304757.65</v>
      </c>
      <c r="F11" s="55">
        <f t="shared" si="4"/>
        <v>0.1815729129436575</v>
      </c>
      <c r="G11" s="93">
        <v>290000</v>
      </c>
      <c r="H11" s="94">
        <f t="shared" si="5"/>
        <v>0.18343289123235293</v>
      </c>
      <c r="I11" s="71">
        <f>SUM(I12:I17)</f>
        <v>316172</v>
      </c>
      <c r="J11" s="72">
        <f t="shared" si="0"/>
        <v>0.18790271826068378</v>
      </c>
      <c r="K11" s="63">
        <f>SUM(K12:K17)</f>
        <v>346380</v>
      </c>
      <c r="L11" s="55">
        <f t="shared" si="1"/>
        <v>0.19205316544431716</v>
      </c>
      <c r="M11" s="63">
        <f>SUM(M12:M17)</f>
        <v>375494.99999999994</v>
      </c>
      <c r="N11" s="55">
        <f t="shared" si="2"/>
        <v>0.19459131902626559</v>
      </c>
      <c r="O11" s="25" t="s">
        <v>14</v>
      </c>
    </row>
    <row r="12" spans="1:15" ht="13.5">
      <c r="A12" s="6"/>
      <c r="B12" s="7" t="s">
        <v>15</v>
      </c>
      <c r="C12" s="65">
        <v>143463.82</v>
      </c>
      <c r="D12" s="57">
        <f t="shared" si="3"/>
        <v>0.0879657860764716</v>
      </c>
      <c r="E12" s="65">
        <v>132411.72</v>
      </c>
      <c r="F12" s="57">
        <f t="shared" si="4"/>
        <v>0.07889016636097552</v>
      </c>
      <c r="G12" s="97">
        <v>130759.5</v>
      </c>
      <c r="H12" s="98">
        <f t="shared" si="5"/>
        <v>0.08270894186585122</v>
      </c>
      <c r="I12" s="75">
        <v>148641</v>
      </c>
      <c r="J12" s="76">
        <f t="shared" si="0"/>
        <v>0.08833814488628436</v>
      </c>
      <c r="K12" s="65">
        <v>159808.9257983931</v>
      </c>
      <c r="L12" s="57">
        <f t="shared" si="1"/>
        <v>0.08860733895097117</v>
      </c>
      <c r="M12" s="65">
        <v>173241.67848220916</v>
      </c>
      <c r="N12" s="57">
        <f t="shared" si="2"/>
        <v>0.08977836382955111</v>
      </c>
      <c r="O12" s="2" t="s">
        <v>93</v>
      </c>
    </row>
    <row r="13" spans="1:15" ht="13.5">
      <c r="A13" s="6"/>
      <c r="B13" s="7" t="s">
        <v>16</v>
      </c>
      <c r="C13" s="65">
        <v>34460.69</v>
      </c>
      <c r="D13" s="57">
        <f t="shared" si="3"/>
        <v>0.021129799029383188</v>
      </c>
      <c r="E13" s="65">
        <v>36574.6</v>
      </c>
      <c r="F13" s="57">
        <f t="shared" si="4"/>
        <v>0.021790943268361253</v>
      </c>
      <c r="G13" s="97">
        <v>30390</v>
      </c>
      <c r="H13" s="98">
        <f t="shared" si="5"/>
        <v>0.019222501946728296</v>
      </c>
      <c r="I13" s="75">
        <v>33031</v>
      </c>
      <c r="J13" s="76">
        <f t="shared" si="0"/>
        <v>0.019630500761827884</v>
      </c>
      <c r="K13" s="65">
        <v>36785.00786095277</v>
      </c>
      <c r="L13" s="57">
        <f t="shared" si="1"/>
        <v>0.020395742250101247</v>
      </c>
      <c r="M13" s="65">
        <v>39876.9747870791</v>
      </c>
      <c r="N13" s="57">
        <f t="shared" si="2"/>
        <v>0.02066529014392964</v>
      </c>
      <c r="O13" s="2" t="s">
        <v>17</v>
      </c>
    </row>
    <row r="14" spans="1:15" ht="13.5">
      <c r="A14" s="6"/>
      <c r="B14" s="7" t="s">
        <v>18</v>
      </c>
      <c r="C14" s="65">
        <v>44986.56</v>
      </c>
      <c r="D14" s="57">
        <f t="shared" si="3"/>
        <v>0.027583805542584564</v>
      </c>
      <c r="E14" s="65">
        <v>46741.62</v>
      </c>
      <c r="F14" s="57">
        <f t="shared" si="4"/>
        <v>0.027848397239923328</v>
      </c>
      <c r="G14" s="97">
        <v>45299.5</v>
      </c>
      <c r="H14" s="98">
        <f t="shared" si="5"/>
        <v>0.02865316640131025</v>
      </c>
      <c r="I14" s="75">
        <v>49000</v>
      </c>
      <c r="J14" s="76">
        <f t="shared" si="0"/>
        <v>0.029120963256624575</v>
      </c>
      <c r="K14" s="65">
        <v>54568.901492134224</v>
      </c>
      <c r="L14" s="57">
        <f t="shared" si="1"/>
        <v>0.030256164519843812</v>
      </c>
      <c r="M14" s="65">
        <v>59155.69509148606</v>
      </c>
      <c r="N14" s="57">
        <f t="shared" si="2"/>
        <v>0.03065602667350526</v>
      </c>
      <c r="O14" s="2" t="s">
        <v>19</v>
      </c>
    </row>
    <row r="15" spans="1:15" ht="13.5">
      <c r="A15" s="6"/>
      <c r="B15" s="7" t="s">
        <v>20</v>
      </c>
      <c r="C15" s="65">
        <v>36516.61</v>
      </c>
      <c r="D15" s="57">
        <f t="shared" si="3"/>
        <v>0.022390399917539792</v>
      </c>
      <c r="E15" s="65">
        <v>46124.44</v>
      </c>
      <c r="F15" s="57">
        <f t="shared" si="4"/>
        <v>0.027480684828403663</v>
      </c>
      <c r="G15" s="97">
        <v>41079.5</v>
      </c>
      <c r="H15" s="98">
        <f t="shared" si="5"/>
        <v>0.02598390157027394</v>
      </c>
      <c r="I15" s="75">
        <v>41000</v>
      </c>
      <c r="J15" s="76">
        <f t="shared" si="0"/>
        <v>0.024366520275951178</v>
      </c>
      <c r="K15" s="65">
        <v>45659.69308525517</v>
      </c>
      <c r="L15" s="57">
        <f t="shared" si="1"/>
        <v>0.025316382557420334</v>
      </c>
      <c r="M15" s="65">
        <v>49497.622423488334</v>
      </c>
      <c r="N15" s="57">
        <f t="shared" si="2"/>
        <v>0.025650961094157463</v>
      </c>
      <c r="O15" s="2" t="s">
        <v>21</v>
      </c>
    </row>
    <row r="16" spans="1:15" ht="13.5">
      <c r="A16" s="6"/>
      <c r="B16" s="7" t="s">
        <v>22</v>
      </c>
      <c r="C16" s="65">
        <v>38673.08</v>
      </c>
      <c r="D16" s="57">
        <f t="shared" si="3"/>
        <v>0.023712653700412218</v>
      </c>
      <c r="E16" s="65">
        <v>36423.24</v>
      </c>
      <c r="F16" s="57">
        <f t="shared" si="4"/>
        <v>0.021700763822158173</v>
      </c>
      <c r="G16" s="97">
        <v>36010</v>
      </c>
      <c r="H16" s="98">
        <f t="shared" si="5"/>
        <v>0.022777304873369066</v>
      </c>
      <c r="I16" s="75">
        <v>38000</v>
      </c>
      <c r="J16" s="76">
        <f t="shared" si="0"/>
        <v>0.022583604158198652</v>
      </c>
      <c r="K16" s="65">
        <v>42318.73993267552</v>
      </c>
      <c r="L16" s="57">
        <f t="shared" si="1"/>
        <v>0.023463964321511526</v>
      </c>
      <c r="M16" s="65">
        <v>45875.84517298919</v>
      </c>
      <c r="N16" s="57">
        <f t="shared" si="2"/>
        <v>0.02377406150190204</v>
      </c>
      <c r="O16" s="2" t="s">
        <v>23</v>
      </c>
    </row>
    <row r="17" spans="1:15" ht="13.5">
      <c r="A17" s="6"/>
      <c r="B17" s="7" t="s">
        <v>24</v>
      </c>
      <c r="C17" s="65">
        <v>6216.94</v>
      </c>
      <c r="D17" s="57">
        <f t="shared" si="3"/>
        <v>0.0038119577053661287</v>
      </c>
      <c r="E17" s="65">
        <v>6482.03</v>
      </c>
      <c r="F17" s="57">
        <f t="shared" si="4"/>
        <v>0.0038619574238355496</v>
      </c>
      <c r="G17" s="97">
        <v>6461.5</v>
      </c>
      <c r="H17" s="98">
        <f t="shared" si="5"/>
        <v>0.004087074574820168</v>
      </c>
      <c r="I17" s="75">
        <v>6500</v>
      </c>
      <c r="J17" s="76">
        <f t="shared" si="0"/>
        <v>0.0038629849217971376</v>
      </c>
      <c r="K17" s="65">
        <v>7238.731830589233</v>
      </c>
      <c r="L17" s="57">
        <f t="shared" si="1"/>
        <v>0.004013572844469077</v>
      </c>
      <c r="M17" s="65">
        <v>7847.18404274815</v>
      </c>
      <c r="N17" s="57">
        <f t="shared" si="2"/>
        <v>0.004066615783220085</v>
      </c>
      <c r="O17" s="2" t="s">
        <v>25</v>
      </c>
    </row>
    <row r="18" spans="1:15" ht="12.75">
      <c r="A18" s="8" t="s">
        <v>26</v>
      </c>
      <c r="B18" s="24" t="s">
        <v>27</v>
      </c>
      <c r="C18" s="63">
        <f>SUM(C19:C21)</f>
        <v>21862.8</v>
      </c>
      <c r="D18" s="55">
        <f t="shared" si="3"/>
        <v>0.013405319806991639</v>
      </c>
      <c r="E18" s="63">
        <f>SUM(E19:E21)</f>
        <v>23102.309999999998</v>
      </c>
      <c r="F18" s="55">
        <f t="shared" si="4"/>
        <v>0.013764227813239101</v>
      </c>
      <c r="G18" s="93">
        <v>23045</v>
      </c>
      <c r="H18" s="94">
        <f t="shared" si="5"/>
        <v>0.014576589580860598</v>
      </c>
      <c r="I18" s="71">
        <f>SUM(I19:I21)</f>
        <v>25425.768242732665</v>
      </c>
      <c r="J18" s="72">
        <f t="shared" si="0"/>
        <v>0.015110670668736122</v>
      </c>
      <c r="K18" s="63">
        <f>SUM(K19:K21)</f>
        <v>26632.4</v>
      </c>
      <c r="L18" s="55">
        <f t="shared" si="1"/>
        <v>0.014766547500950496</v>
      </c>
      <c r="M18" s="63">
        <f>SUM(M19:M21)</f>
        <v>28353</v>
      </c>
      <c r="N18" s="55">
        <f t="shared" si="2"/>
        <v>0.014693265338690817</v>
      </c>
      <c r="O18" s="25" t="s">
        <v>28</v>
      </c>
    </row>
    <row r="19" spans="1:15" ht="13.5">
      <c r="A19" s="6"/>
      <c r="B19" s="7" t="s">
        <v>29</v>
      </c>
      <c r="C19" s="65">
        <v>16354.32</v>
      </c>
      <c r="D19" s="57">
        <f t="shared" si="3"/>
        <v>0.010027759016497407</v>
      </c>
      <c r="E19" s="65">
        <v>17538.89</v>
      </c>
      <c r="F19" s="57">
        <f t="shared" si="4"/>
        <v>0.010449573118503783</v>
      </c>
      <c r="G19" s="97">
        <v>18422</v>
      </c>
      <c r="H19" s="98">
        <f t="shared" si="5"/>
        <v>0.011652416283732434</v>
      </c>
      <c r="I19" s="75">
        <v>19389</v>
      </c>
      <c r="J19" s="76">
        <f t="shared" si="0"/>
        <v>0.011522986869034569</v>
      </c>
      <c r="K19" s="65">
        <v>20332.2</v>
      </c>
      <c r="L19" s="57">
        <f t="shared" si="1"/>
        <v>0.01127335114743041</v>
      </c>
      <c r="M19" s="65">
        <v>21349</v>
      </c>
      <c r="N19" s="57">
        <f t="shared" si="2"/>
        <v>0.011063609555098589</v>
      </c>
      <c r="O19" s="2" t="s">
        <v>28</v>
      </c>
    </row>
    <row r="20" spans="1:15" ht="13.5">
      <c r="A20" s="6"/>
      <c r="B20" s="7" t="s">
        <v>96</v>
      </c>
      <c r="C20" s="65">
        <v>5192.3</v>
      </c>
      <c r="D20" s="57">
        <f t="shared" si="3"/>
        <v>0.0031836929411531317</v>
      </c>
      <c r="E20" s="65">
        <v>5208.49</v>
      </c>
      <c r="F20" s="57">
        <f t="shared" si="4"/>
        <v>0.00310318937469793</v>
      </c>
      <c r="G20" s="97">
        <v>4254</v>
      </c>
      <c r="H20" s="98">
        <f t="shared" si="5"/>
        <v>0.002690770756215274</v>
      </c>
      <c r="I20" s="75">
        <v>5648</v>
      </c>
      <c r="J20" s="76">
        <f t="shared" si="0"/>
        <v>0.0033566367443554207</v>
      </c>
      <c r="K20" s="65">
        <v>5887.2</v>
      </c>
      <c r="L20" s="57">
        <f t="shared" si="1"/>
        <v>0.003264205195461008</v>
      </c>
      <c r="M20" s="65">
        <v>6562</v>
      </c>
      <c r="N20" s="57">
        <f t="shared" si="2"/>
        <v>0.0034005998360839822</v>
      </c>
      <c r="O20" s="2" t="s">
        <v>30</v>
      </c>
    </row>
    <row r="21" spans="1:15" ht="13.5">
      <c r="A21" s="6"/>
      <c r="B21" s="7" t="s">
        <v>122</v>
      </c>
      <c r="C21" s="65">
        <v>316.18</v>
      </c>
      <c r="D21" s="57">
        <f t="shared" si="3"/>
        <v>0.0001938678493411007</v>
      </c>
      <c r="E21" s="65">
        <v>354.93</v>
      </c>
      <c r="F21" s="57">
        <f t="shared" si="4"/>
        <v>0.00021146532003738823</v>
      </c>
      <c r="G21" s="97">
        <v>369</v>
      </c>
      <c r="H21" s="98">
        <f t="shared" si="5"/>
        <v>0.00023340254091289047</v>
      </c>
      <c r="I21" s="75">
        <v>388.76824273266357</v>
      </c>
      <c r="J21" s="76">
        <f t="shared" si="0"/>
        <v>0.0002310470553461306</v>
      </c>
      <c r="K21" s="65">
        <v>413</v>
      </c>
      <c r="L21" s="57">
        <f t="shared" si="1"/>
        <v>0.0002289911580590767</v>
      </c>
      <c r="M21" s="65">
        <v>442</v>
      </c>
      <c r="N21" s="57">
        <f t="shared" si="2"/>
        <v>0.00022905594750824752</v>
      </c>
      <c r="O21" s="2" t="s">
        <v>125</v>
      </c>
    </row>
    <row r="22" spans="1:15" ht="12.75">
      <c r="A22" s="8" t="s">
        <v>31</v>
      </c>
      <c r="B22" s="24" t="s">
        <v>104</v>
      </c>
      <c r="C22" s="63">
        <f>SUM(C23:C25)</f>
        <v>93152.81</v>
      </c>
      <c r="D22" s="55">
        <f t="shared" si="3"/>
        <v>0.05711725894990252</v>
      </c>
      <c r="E22" s="63">
        <f>SUM(E23:E25)</f>
        <v>98411</v>
      </c>
      <c r="F22" s="55">
        <f t="shared" si="4"/>
        <v>0.058632726481839835</v>
      </c>
      <c r="G22" s="93">
        <v>95000</v>
      </c>
      <c r="H22" s="94">
        <f t="shared" si="5"/>
        <v>0.06009008505887424</v>
      </c>
      <c r="I22" s="71">
        <f>SUM(I23:I25)</f>
        <v>100555.04040079482</v>
      </c>
      <c r="J22" s="72">
        <f t="shared" si="0"/>
        <v>0.05976040075061114</v>
      </c>
      <c r="K22" s="63">
        <f>SUM(K23:K25)</f>
        <v>107709.78564517794</v>
      </c>
      <c r="L22" s="55">
        <f t="shared" si="1"/>
        <v>0.05972055338785524</v>
      </c>
      <c r="M22" s="63">
        <f>SUM(M23:M25)</f>
        <v>115170.42186231072</v>
      </c>
      <c r="N22" s="55">
        <f t="shared" si="2"/>
        <v>0.05968432150361123</v>
      </c>
      <c r="O22" s="25" t="s">
        <v>105</v>
      </c>
    </row>
    <row r="23" spans="1:15" ht="13.5">
      <c r="A23" s="6"/>
      <c r="B23" s="7" t="s">
        <v>0</v>
      </c>
      <c r="C23" s="66">
        <v>79420.53</v>
      </c>
      <c r="D23" s="58">
        <f t="shared" si="3"/>
        <v>0.04869722102799155</v>
      </c>
      <c r="E23" s="66">
        <v>84267</v>
      </c>
      <c r="F23" s="58">
        <f t="shared" si="4"/>
        <v>0.0502058099444696</v>
      </c>
      <c r="G23" s="99">
        <v>80840</v>
      </c>
      <c r="H23" s="100">
        <f t="shared" si="5"/>
        <v>0.05113349974904625</v>
      </c>
      <c r="I23" s="77">
        <v>85471.2529063099</v>
      </c>
      <c r="J23" s="78">
        <f t="shared" si="0"/>
        <v>0.05079602480372076</v>
      </c>
      <c r="K23" s="66">
        <v>91613.83531902323</v>
      </c>
      <c r="L23" s="58">
        <f t="shared" si="1"/>
        <v>0.05079602480372075</v>
      </c>
      <c r="M23" s="66">
        <v>98019.03511995103</v>
      </c>
      <c r="N23" s="58">
        <f t="shared" si="2"/>
        <v>0.05079602480372075</v>
      </c>
      <c r="O23" s="2" t="s">
        <v>32</v>
      </c>
    </row>
    <row r="24" spans="1:15" ht="13.5">
      <c r="A24" s="6"/>
      <c r="B24" s="7" t="s">
        <v>33</v>
      </c>
      <c r="C24" s="66">
        <v>12429.52</v>
      </c>
      <c r="D24" s="58">
        <f t="shared" si="3"/>
        <v>0.007621242048017579</v>
      </c>
      <c r="E24" s="66">
        <v>13129</v>
      </c>
      <c r="F24" s="58">
        <f t="shared" si="4"/>
        <v>0.007822185182348266</v>
      </c>
      <c r="G24" s="99">
        <v>13160</v>
      </c>
      <c r="H24" s="100">
        <f t="shared" si="5"/>
        <v>0.008324058098681947</v>
      </c>
      <c r="I24" s="77">
        <v>14083.78749448492</v>
      </c>
      <c r="J24" s="78">
        <f t="shared" si="0"/>
        <v>0.008370070574306205</v>
      </c>
      <c r="K24" s="66">
        <v>15095.950326154707</v>
      </c>
      <c r="L24" s="58">
        <f t="shared" si="1"/>
        <v>0.008370070574306205</v>
      </c>
      <c r="M24" s="66">
        <v>16151.386742359677</v>
      </c>
      <c r="N24" s="58">
        <f t="shared" si="2"/>
        <v>0.008370070574306205</v>
      </c>
      <c r="O24" s="2" t="s">
        <v>34</v>
      </c>
    </row>
    <row r="25" spans="1:15" ht="13.5">
      <c r="A25" s="6"/>
      <c r="B25" s="7" t="s">
        <v>100</v>
      </c>
      <c r="C25" s="66">
        <v>1302.76</v>
      </c>
      <c r="D25" s="58">
        <f t="shared" si="3"/>
        <v>0.000798795873893391</v>
      </c>
      <c r="E25" s="66">
        <v>1015</v>
      </c>
      <c r="F25" s="58">
        <f t="shared" si="4"/>
        <v>0.0006047313550219735</v>
      </c>
      <c r="G25" s="99">
        <v>1000</v>
      </c>
      <c r="H25" s="100">
        <f t="shared" si="5"/>
        <v>0.0006325272111460447</v>
      </c>
      <c r="I25" s="77">
        <v>1000</v>
      </c>
      <c r="J25" s="78">
        <f t="shared" si="0"/>
        <v>0.000594305372584175</v>
      </c>
      <c r="K25" s="66">
        <v>1000</v>
      </c>
      <c r="L25" s="58">
        <f t="shared" si="1"/>
        <v>0.0005544580098282729</v>
      </c>
      <c r="M25" s="66">
        <v>1000</v>
      </c>
      <c r="N25" s="58">
        <f t="shared" si="2"/>
        <v>0.0005182261255842704</v>
      </c>
      <c r="O25" s="2" t="s">
        <v>101</v>
      </c>
    </row>
    <row r="26" spans="1:15" ht="12.75">
      <c r="A26" s="8" t="s">
        <v>35</v>
      </c>
      <c r="B26" s="24" t="s">
        <v>36</v>
      </c>
      <c r="C26" s="63">
        <f>SUM(C27:C31)</f>
        <v>22411.710000000003</v>
      </c>
      <c r="D26" s="55">
        <f t="shared" si="3"/>
        <v>0.013741887588577521</v>
      </c>
      <c r="E26" s="63">
        <f>SUM(E27:E31)</f>
        <v>25267.26</v>
      </c>
      <c r="F26" s="55">
        <f t="shared" si="4"/>
        <v>0.015054092982751241</v>
      </c>
      <c r="G26" s="93">
        <v>20525</v>
      </c>
      <c r="H26" s="94">
        <f t="shared" si="5"/>
        <v>0.012982621008772566</v>
      </c>
      <c r="I26" s="71">
        <f>SUM(I27:I31)</f>
        <v>21600</v>
      </c>
      <c r="J26" s="72">
        <f t="shared" si="0"/>
        <v>0.01283699604781818</v>
      </c>
      <c r="K26" s="63">
        <f>SUM(K27:K31)</f>
        <v>22650</v>
      </c>
      <c r="L26" s="55">
        <f t="shared" si="1"/>
        <v>0.012558473922610381</v>
      </c>
      <c r="M26" s="63">
        <f>SUM(M27:M31)</f>
        <v>22900</v>
      </c>
      <c r="N26" s="55">
        <f t="shared" si="2"/>
        <v>0.01186737827587979</v>
      </c>
      <c r="O26" s="25" t="s">
        <v>37</v>
      </c>
    </row>
    <row r="27" spans="1:15" ht="13.5">
      <c r="A27" s="6"/>
      <c r="B27" s="7" t="s">
        <v>38</v>
      </c>
      <c r="C27" s="66">
        <v>900.49</v>
      </c>
      <c r="D27" s="58">
        <f t="shared" si="3"/>
        <v>0.0005521413740690992</v>
      </c>
      <c r="E27" s="66">
        <v>576.39</v>
      </c>
      <c r="F27" s="58">
        <f t="shared" si="4"/>
        <v>0.00034340995637548307</v>
      </c>
      <c r="G27" s="99">
        <v>1398</v>
      </c>
      <c r="H27" s="100">
        <f t="shared" si="5"/>
        <v>0.0008842730411821704</v>
      </c>
      <c r="I27" s="77">
        <v>1000</v>
      </c>
      <c r="J27" s="78">
        <f t="shared" si="0"/>
        <v>0.000594305372584175</v>
      </c>
      <c r="K27" s="66">
        <v>1000</v>
      </c>
      <c r="L27" s="58">
        <f t="shared" si="1"/>
        <v>0.0005544580098282729</v>
      </c>
      <c r="M27" s="66">
        <v>1000</v>
      </c>
      <c r="N27" s="58">
        <f t="shared" si="2"/>
        <v>0.0005182261255842704</v>
      </c>
      <c r="O27" s="2" t="s">
        <v>39</v>
      </c>
    </row>
    <row r="28" spans="1:15" ht="13.5">
      <c r="A28" s="6"/>
      <c r="B28" s="7" t="s">
        <v>40</v>
      </c>
      <c r="C28" s="66">
        <v>13933.52</v>
      </c>
      <c r="D28" s="58">
        <f t="shared" si="3"/>
        <v>0.008543429553264639</v>
      </c>
      <c r="E28" s="66">
        <f>-0.4+16624</f>
        <v>16623.6</v>
      </c>
      <c r="F28" s="58">
        <f t="shared" si="4"/>
        <v>0.00990424842693919</v>
      </c>
      <c r="G28" s="99">
        <v>12527</v>
      </c>
      <c r="H28" s="100">
        <f t="shared" si="5"/>
        <v>0.0079236683740265</v>
      </c>
      <c r="I28" s="77">
        <v>12000</v>
      </c>
      <c r="J28" s="78">
        <f t="shared" si="0"/>
        <v>0.0071316644710101</v>
      </c>
      <c r="K28" s="66">
        <v>12300</v>
      </c>
      <c r="L28" s="58">
        <f t="shared" si="1"/>
        <v>0.0068198335208877565</v>
      </c>
      <c r="M28" s="66">
        <v>12500</v>
      </c>
      <c r="N28" s="58">
        <f t="shared" si="2"/>
        <v>0.00647782656980338</v>
      </c>
      <c r="O28" s="2" t="s">
        <v>41</v>
      </c>
    </row>
    <row r="29" spans="1:15" ht="13.5">
      <c r="A29" s="6"/>
      <c r="B29" s="7" t="s">
        <v>42</v>
      </c>
      <c r="C29" s="66">
        <v>38.1</v>
      </c>
      <c r="D29" s="58">
        <f t="shared" si="3"/>
        <v>2.3361265924144276E-05</v>
      </c>
      <c r="E29" s="66">
        <v>266.53</v>
      </c>
      <c r="F29" s="58">
        <f t="shared" si="4"/>
        <v>0.00015879709167882422</v>
      </c>
      <c r="G29" s="99">
        <v>500</v>
      </c>
      <c r="H29" s="100">
        <f t="shared" si="5"/>
        <v>0.00031626360557302234</v>
      </c>
      <c r="I29" s="77">
        <v>300</v>
      </c>
      <c r="J29" s="78">
        <f t="shared" si="0"/>
        <v>0.00017829161177525252</v>
      </c>
      <c r="K29" s="66">
        <v>300</v>
      </c>
      <c r="L29" s="58">
        <f t="shared" si="1"/>
        <v>0.00016633740294848186</v>
      </c>
      <c r="M29" s="66">
        <v>300</v>
      </c>
      <c r="N29" s="58">
        <f t="shared" si="2"/>
        <v>0.00015546783767528112</v>
      </c>
      <c r="O29" s="2" t="s">
        <v>43</v>
      </c>
    </row>
    <row r="30" spans="1:15" ht="13.5">
      <c r="A30" s="6"/>
      <c r="B30" s="7" t="s">
        <v>97</v>
      </c>
      <c r="C30" s="66">
        <v>2213.51</v>
      </c>
      <c r="D30" s="58">
        <f t="shared" si="3"/>
        <v>0.001357228234534189</v>
      </c>
      <c r="E30" s="66">
        <v>2193.79</v>
      </c>
      <c r="F30" s="58">
        <f t="shared" si="4"/>
        <v>0.0013070478811169016</v>
      </c>
      <c r="G30" s="99">
        <v>2000</v>
      </c>
      <c r="H30" s="100">
        <f t="shared" si="5"/>
        <v>0.0012650544222920894</v>
      </c>
      <c r="I30" s="77">
        <v>2800</v>
      </c>
      <c r="J30" s="78">
        <f t="shared" si="0"/>
        <v>0.00166405504323569</v>
      </c>
      <c r="K30" s="66">
        <v>3400</v>
      </c>
      <c r="L30" s="58">
        <f t="shared" si="1"/>
        <v>0.0018851572334161277</v>
      </c>
      <c r="M30" s="66">
        <v>3500</v>
      </c>
      <c r="N30" s="58">
        <f t="shared" si="2"/>
        <v>0.0018137914395449464</v>
      </c>
      <c r="O30" s="2" t="s">
        <v>98</v>
      </c>
    </row>
    <row r="31" spans="1:15" ht="14.25" thickBot="1">
      <c r="A31" s="6"/>
      <c r="B31" s="7" t="s">
        <v>44</v>
      </c>
      <c r="C31" s="66">
        <v>5326.09</v>
      </c>
      <c r="D31" s="58">
        <f t="shared" si="3"/>
        <v>0.0032657271607854483</v>
      </c>
      <c r="E31" s="66">
        <v>5606.95</v>
      </c>
      <c r="F31" s="58">
        <f t="shared" si="4"/>
        <v>0.003340589626640842</v>
      </c>
      <c r="G31" s="99">
        <v>4100</v>
      </c>
      <c r="H31" s="100">
        <f t="shared" si="5"/>
        <v>0.002593361565698783</v>
      </c>
      <c r="I31" s="77">
        <v>5500</v>
      </c>
      <c r="J31" s="78">
        <f t="shared" si="0"/>
        <v>0.0032686795492129625</v>
      </c>
      <c r="K31" s="66">
        <v>5650</v>
      </c>
      <c r="L31" s="58">
        <f t="shared" si="1"/>
        <v>0.003132687755529742</v>
      </c>
      <c r="M31" s="66">
        <v>5600</v>
      </c>
      <c r="N31" s="58">
        <f t="shared" si="2"/>
        <v>0.002902066303271914</v>
      </c>
      <c r="O31" s="2" t="s">
        <v>99</v>
      </c>
    </row>
    <row r="32" spans="1:15" ht="13.5" thickTop="1">
      <c r="A32" s="28"/>
      <c r="B32" s="29"/>
      <c r="C32" s="67"/>
      <c r="D32" s="59"/>
      <c r="E32" s="67"/>
      <c r="F32" s="59"/>
      <c r="G32" s="101"/>
      <c r="H32" s="102"/>
      <c r="I32" s="79"/>
      <c r="J32" s="80"/>
      <c r="K32" s="67"/>
      <c r="L32" s="59"/>
      <c r="M32" s="67"/>
      <c r="N32" s="59"/>
      <c r="O32" s="30"/>
    </row>
    <row r="33" spans="1:15" ht="13.5">
      <c r="A33" s="6"/>
      <c r="B33" s="31" t="s">
        <v>45</v>
      </c>
      <c r="C33" s="63">
        <f>+C34+C70+C76+C82+C86</f>
        <v>476147.3400000001</v>
      </c>
      <c r="D33" s="55">
        <f>C33/C$101</f>
        <v>0.29195287739669135</v>
      </c>
      <c r="E33" s="63">
        <f>+E34+E70+E76+E82+E86</f>
        <v>491897.24000000005</v>
      </c>
      <c r="F33" s="55">
        <f>E33/E$101</f>
        <v>0.2930696398785901</v>
      </c>
      <c r="G33" s="93">
        <f>+G34+G70+G76+G82+G87</f>
        <v>579535.00664114</v>
      </c>
      <c r="H33" s="94">
        <f aca="true" t="shared" si="6" ref="H33:H38">G33/$G$101</f>
        <v>0.3665716615122247</v>
      </c>
      <c r="I33" s="71">
        <f>+I34+I70+I76+I87</f>
        <v>592800.7289132176</v>
      </c>
      <c r="J33" s="72">
        <f aca="true" t="shared" si="7" ref="J33:J52">I33/$I$101</f>
        <v>0.35230465806494027</v>
      </c>
      <c r="K33" s="63">
        <f>+K34+K70+K76+K82</f>
        <v>568886.6497353278</v>
      </c>
      <c r="L33" s="55">
        <f aca="true" t="shared" si="8" ref="L33:L52">K33/$K$101</f>
        <v>0.3154237596301236</v>
      </c>
      <c r="M33" s="63">
        <f>+M34+M70+M76+M82</f>
        <v>600470.0323750644</v>
      </c>
      <c r="N33" s="55">
        <f aca="true" t="shared" si="9" ref="N33:N52">M33/$M$101</f>
        <v>0.311179258407191</v>
      </c>
      <c r="O33" s="23" t="s">
        <v>46</v>
      </c>
    </row>
    <row r="34" spans="1:15" ht="12.75">
      <c r="A34" s="8" t="s">
        <v>6</v>
      </c>
      <c r="B34" s="24" t="s">
        <v>47</v>
      </c>
      <c r="C34" s="63">
        <f>+C35+C41+C45+C49+C50+C56+C65</f>
        <v>397344.6600000001</v>
      </c>
      <c r="D34" s="55">
        <f>C34/C$101</f>
        <v>0.24363449516532007</v>
      </c>
      <c r="E34" s="63">
        <f>+E35+E41+E45+E49+E50+E56+E65</f>
        <v>416851.54000000004</v>
      </c>
      <c r="F34" s="55">
        <f>E34/E$101</f>
        <v>0.24835782918935606</v>
      </c>
      <c r="G34" s="93">
        <f>+G35+G41+G45+G49+G50+G56+G65</f>
        <v>441497.707</v>
      </c>
      <c r="H34" s="94">
        <f t="shared" si="6"/>
        <v>0.27925931333608356</v>
      </c>
      <c r="I34" s="71">
        <f>+I35+I41+I45+I49+I50+I56+I65+I86</f>
        <v>467768.7289132176</v>
      </c>
      <c r="J34" s="72">
        <f t="shared" si="7"/>
        <v>0.27799746871999576</v>
      </c>
      <c r="K34" s="63">
        <f>+K35+K41+K45+K49+K50+K56+K65</f>
        <v>482133.44973532774</v>
      </c>
      <c r="L34" s="55">
        <f t="shared" si="8"/>
        <v>0.26732275301188946</v>
      </c>
      <c r="M34" s="63">
        <f>+M35+M41+M45+M49+M50+M56+M65</f>
        <v>505923.0323750645</v>
      </c>
      <c r="N34" s="55">
        <f t="shared" si="9"/>
        <v>0.26218253291157506</v>
      </c>
      <c r="O34" s="25" t="s">
        <v>48</v>
      </c>
    </row>
    <row r="35" spans="1:15" ht="12.75">
      <c r="A35" s="8">
        <v>1</v>
      </c>
      <c r="B35" s="24" t="s">
        <v>49</v>
      </c>
      <c r="C35" s="63">
        <f>SUM(C36:C40)</f>
        <v>73581.99</v>
      </c>
      <c r="D35" s="55">
        <f>C35/C$101</f>
        <v>0.04511728177474344</v>
      </c>
      <c r="E35" s="63">
        <f>SUM(E36:E40)</f>
        <v>76961.68</v>
      </c>
      <c r="F35" s="55">
        <f>E35/E$101</f>
        <v>0.04585334091740642</v>
      </c>
      <c r="G35" s="93">
        <v>81883.676</v>
      </c>
      <c r="H35" s="94">
        <f t="shared" si="6"/>
        <v>0.05179365321866631</v>
      </c>
      <c r="I35" s="71">
        <f>SUM(I36:I40)</f>
        <v>91833.954176</v>
      </c>
      <c r="J35" s="72">
        <f t="shared" si="7"/>
        <v>0.05457741235244574</v>
      </c>
      <c r="K35" s="63">
        <f>SUM(K36:K40)</f>
        <v>92173.436</v>
      </c>
      <c r="L35" s="55">
        <f t="shared" si="8"/>
        <v>0.051106299883593685</v>
      </c>
      <c r="M35" s="63">
        <f>SUM(M36:M40)</f>
        <v>93372.955</v>
      </c>
      <c r="N35" s="55">
        <f t="shared" si="9"/>
        <v>0.048388304704004424</v>
      </c>
      <c r="O35" s="25" t="s">
        <v>50</v>
      </c>
    </row>
    <row r="36" spans="1:15" ht="13.5">
      <c r="A36" s="6"/>
      <c r="B36" s="7" t="s">
        <v>51</v>
      </c>
      <c r="C36" s="66">
        <v>62174.48</v>
      </c>
      <c r="D36" s="58">
        <f>C36/C$101</f>
        <v>0.03812269188911784</v>
      </c>
      <c r="E36" s="66">
        <v>65635.78</v>
      </c>
      <c r="F36" s="58">
        <f>E36/E$101</f>
        <v>0.03910543268701887</v>
      </c>
      <c r="G36" s="99">
        <v>69507.558</v>
      </c>
      <c r="H36" s="100">
        <f t="shared" si="6"/>
        <v>0.04396542181531195</v>
      </c>
      <c r="I36" s="77">
        <v>71084.517176</v>
      </c>
      <c r="J36" s="78">
        <f t="shared" si="7"/>
        <v>0.042245910465248865</v>
      </c>
      <c r="K36" s="66">
        <v>71159</v>
      </c>
      <c r="L36" s="58">
        <f t="shared" si="8"/>
        <v>0.03945467752137007</v>
      </c>
      <c r="M36" s="66">
        <v>71908.519</v>
      </c>
      <c r="N36" s="58">
        <f t="shared" si="9"/>
        <v>0.037264873197872896</v>
      </c>
      <c r="O36" s="2" t="s">
        <v>52</v>
      </c>
    </row>
    <row r="37" spans="1:15" ht="13.5">
      <c r="A37" s="6"/>
      <c r="B37" s="7" t="s">
        <v>53</v>
      </c>
      <c r="C37" s="66">
        <v>10304.31</v>
      </c>
      <c r="D37" s="58">
        <f>C37/C$101</f>
        <v>0.006318155540021498</v>
      </c>
      <c r="E37" s="66">
        <v>10578.68</v>
      </c>
      <c r="F37" s="58">
        <f>E37/E$101</f>
        <v>0.006302718710092464</v>
      </c>
      <c r="G37" s="99">
        <v>11356.118</v>
      </c>
      <c r="H37" s="100">
        <f t="shared" si="6"/>
        <v>0.007183053647985398</v>
      </c>
      <c r="I37" s="77">
        <v>11699.437</v>
      </c>
      <c r="J37" s="78">
        <f t="shared" si="7"/>
        <v>0.006953038265310083</v>
      </c>
      <c r="K37" s="66">
        <v>11864.436</v>
      </c>
      <c r="L37" s="58">
        <f t="shared" si="8"/>
        <v>0.006578331572294914</v>
      </c>
      <c r="M37" s="66">
        <v>12064.436</v>
      </c>
      <c r="N37" s="58">
        <f t="shared" si="9"/>
        <v>0.006252105925639392</v>
      </c>
      <c r="O37" s="2" t="s">
        <v>54</v>
      </c>
    </row>
    <row r="38" spans="1:15" ht="13.5">
      <c r="A38" s="6"/>
      <c r="B38" s="7" t="s">
        <v>111</v>
      </c>
      <c r="C38" s="66"/>
      <c r="D38" s="58"/>
      <c r="E38" s="66"/>
      <c r="F38" s="58"/>
      <c r="G38" s="99">
        <v>240</v>
      </c>
      <c r="H38" s="100">
        <f t="shared" si="6"/>
        <v>0.0001518065306750507</v>
      </c>
      <c r="I38" s="77">
        <v>250</v>
      </c>
      <c r="J38" s="78">
        <f t="shared" si="7"/>
        <v>0.00014857634314604376</v>
      </c>
      <c r="K38" s="66">
        <v>300</v>
      </c>
      <c r="L38" s="58">
        <f t="shared" si="8"/>
        <v>0.00016633740294848186</v>
      </c>
      <c r="M38" s="66">
        <v>500</v>
      </c>
      <c r="N38" s="58">
        <f t="shared" si="9"/>
        <v>0.0002591130627921352</v>
      </c>
      <c r="O38" s="2" t="s">
        <v>112</v>
      </c>
    </row>
    <row r="39" spans="1:15" ht="13.5">
      <c r="A39" s="6"/>
      <c r="B39" s="7" t="s">
        <v>139</v>
      </c>
      <c r="C39" s="66"/>
      <c r="D39" s="58"/>
      <c r="E39" s="66"/>
      <c r="F39" s="58"/>
      <c r="G39" s="99">
        <v>0</v>
      </c>
      <c r="H39" s="100">
        <f>G40/$G$101</f>
        <v>0.0004933712246939148</v>
      </c>
      <c r="I39" s="77">
        <v>8000</v>
      </c>
      <c r="J39" s="78">
        <f t="shared" si="7"/>
        <v>0.0047544429806734</v>
      </c>
      <c r="K39" s="66">
        <v>8000</v>
      </c>
      <c r="L39" s="58">
        <f t="shared" si="8"/>
        <v>0.0044356640786261834</v>
      </c>
      <c r="M39" s="66">
        <v>8000</v>
      </c>
      <c r="N39" s="58">
        <f t="shared" si="9"/>
        <v>0.004145809004674163</v>
      </c>
      <c r="O39" s="2" t="s">
        <v>144</v>
      </c>
    </row>
    <row r="40" spans="1:15" ht="13.5">
      <c r="A40" s="6"/>
      <c r="B40" s="7" t="s">
        <v>150</v>
      </c>
      <c r="C40" s="66">
        <v>1103.2</v>
      </c>
      <c r="D40" s="58"/>
      <c r="E40" s="66">
        <v>747.22</v>
      </c>
      <c r="F40" s="58"/>
      <c r="G40" s="99">
        <v>780</v>
      </c>
      <c r="H40" s="100">
        <f>G41/$G$101</f>
        <v>0.0254908466091856</v>
      </c>
      <c r="I40" s="77">
        <v>800</v>
      </c>
      <c r="J40" s="78">
        <f t="shared" si="7"/>
        <v>0.00047544429806734</v>
      </c>
      <c r="K40" s="66">
        <v>850</v>
      </c>
      <c r="L40" s="58">
        <f t="shared" si="8"/>
        <v>0.00047128930835403193</v>
      </c>
      <c r="M40" s="66">
        <v>900</v>
      </c>
      <c r="N40" s="58">
        <f t="shared" si="9"/>
        <v>0.0004664035130258433</v>
      </c>
      <c r="O40" s="2" t="s">
        <v>152</v>
      </c>
    </row>
    <row r="41" spans="1:15" ht="12.75">
      <c r="A41" s="8">
        <v>2</v>
      </c>
      <c r="B41" s="24" t="s">
        <v>55</v>
      </c>
      <c r="C41" s="63">
        <f>+C42+C43+C44</f>
        <v>36513.37</v>
      </c>
      <c r="D41" s="55">
        <f>C41/C$101</f>
        <v>0.022388413290201362</v>
      </c>
      <c r="E41" s="63">
        <f>+E42+E43+E44</f>
        <v>35142.82</v>
      </c>
      <c r="F41" s="55">
        <f>E41/E$101</f>
        <v>0.020937896707284052</v>
      </c>
      <c r="G41" s="93">
        <f>+G42+G43+G44</f>
        <v>40300</v>
      </c>
      <c r="H41" s="94">
        <f aca="true" t="shared" si="10" ref="H41:H52">G41/$G$101</f>
        <v>0.0254908466091856</v>
      </c>
      <c r="I41" s="71">
        <f>+I42+I43+I44</f>
        <v>43800</v>
      </c>
      <c r="J41" s="72">
        <f t="shared" si="7"/>
        <v>0.026030575319186865</v>
      </c>
      <c r="K41" s="63">
        <f>+K42+K43+K44</f>
        <v>49469.01373532773</v>
      </c>
      <c r="L41" s="55">
        <f t="shared" si="8"/>
        <v>0.027428490903857308</v>
      </c>
      <c r="M41" s="63">
        <f>+M42+M43+M44</f>
        <v>55808.07737506452</v>
      </c>
      <c r="N41" s="55">
        <f t="shared" si="9"/>
        <v>0.02892120371438686</v>
      </c>
      <c r="O41" s="25" t="s">
        <v>56</v>
      </c>
    </row>
    <row r="42" spans="1:15" ht="13.5">
      <c r="A42" s="6"/>
      <c r="B42" s="7" t="s">
        <v>57</v>
      </c>
      <c r="C42" s="66">
        <v>23157.97</v>
      </c>
      <c r="D42" s="58">
        <f>C42/C$101</f>
        <v>0.01419946182239778</v>
      </c>
      <c r="E42" s="66">
        <v>22837.89</v>
      </c>
      <c r="F42" s="58">
        <f>E42/E$101</f>
        <v>0.013606687847825398</v>
      </c>
      <c r="G42" s="99">
        <v>23200</v>
      </c>
      <c r="H42" s="100">
        <f t="shared" si="10"/>
        <v>0.014674631298588236</v>
      </c>
      <c r="I42" s="77">
        <v>24300</v>
      </c>
      <c r="J42" s="78">
        <f t="shared" si="7"/>
        <v>0.014441620553795453</v>
      </c>
      <c r="K42" s="66">
        <v>28532.01373532773</v>
      </c>
      <c r="L42" s="58">
        <f t="shared" si="8"/>
        <v>0.01581980355208276</v>
      </c>
      <c r="M42" s="66">
        <v>31211.07737506452</v>
      </c>
      <c r="N42" s="58">
        <f t="shared" si="9"/>
        <v>0.016174395703390566</v>
      </c>
      <c r="O42" s="2" t="s">
        <v>58</v>
      </c>
    </row>
    <row r="43" spans="1:15" ht="13.5">
      <c r="A43" s="6"/>
      <c r="B43" s="7" t="s">
        <v>59</v>
      </c>
      <c r="C43" s="66">
        <v>13355.4</v>
      </c>
      <c r="D43" s="58">
        <f>C43/C$101</f>
        <v>0.00818895146780358</v>
      </c>
      <c r="E43" s="66">
        <v>12304.93</v>
      </c>
      <c r="F43" s="58">
        <f>E43/E$101</f>
        <v>0.007331208859458653</v>
      </c>
      <c r="G43" s="99">
        <v>13000</v>
      </c>
      <c r="H43" s="100">
        <f t="shared" si="10"/>
        <v>0.00822285374489858</v>
      </c>
      <c r="I43" s="77">
        <v>15000</v>
      </c>
      <c r="J43" s="78">
        <f t="shared" si="7"/>
        <v>0.008914580588762626</v>
      </c>
      <c r="K43" s="66">
        <v>15937</v>
      </c>
      <c r="L43" s="58">
        <f t="shared" si="8"/>
        <v>0.008836397302633185</v>
      </c>
      <c r="M43" s="66">
        <v>19097</v>
      </c>
      <c r="N43" s="58">
        <f t="shared" si="9"/>
        <v>0.00989656432028281</v>
      </c>
      <c r="O43" s="2" t="s">
        <v>60</v>
      </c>
    </row>
    <row r="44" spans="1:15" ht="13.5">
      <c r="A44" s="6"/>
      <c r="B44" s="50" t="s">
        <v>149</v>
      </c>
      <c r="C44" s="66"/>
      <c r="D44" s="58"/>
      <c r="E44" s="66"/>
      <c r="F44" s="58"/>
      <c r="G44" s="99">
        <v>4100</v>
      </c>
      <c r="H44" s="100">
        <f t="shared" si="10"/>
        <v>0.002593361565698783</v>
      </c>
      <c r="I44" s="77">
        <v>4500</v>
      </c>
      <c r="J44" s="78">
        <f t="shared" si="7"/>
        <v>0.0026743741766287877</v>
      </c>
      <c r="K44" s="66">
        <v>5000</v>
      </c>
      <c r="L44" s="58">
        <f t="shared" si="8"/>
        <v>0.0027722900491413643</v>
      </c>
      <c r="M44" s="66">
        <v>5500</v>
      </c>
      <c r="N44" s="58">
        <f t="shared" si="9"/>
        <v>0.002850243690713487</v>
      </c>
      <c r="O44" s="2" t="s">
        <v>142</v>
      </c>
    </row>
    <row r="45" spans="1:15" ht="12.75">
      <c r="A45" s="8">
        <v>3</v>
      </c>
      <c r="B45" s="24" t="s">
        <v>117</v>
      </c>
      <c r="C45" s="63">
        <v>45498.19</v>
      </c>
      <c r="D45" s="55">
        <f aca="true" t="shared" si="11" ref="D45:D52">C45/C$101</f>
        <v>0.02789751484664677</v>
      </c>
      <c r="E45" s="63">
        <v>47214.84</v>
      </c>
      <c r="F45" s="55">
        <f aca="true" t="shared" si="12" ref="F45:F52">E45/E$101</f>
        <v>0.028130339084084407</v>
      </c>
      <c r="G45" s="93">
        <f>G46+G47+G48</f>
        <v>51117.05549999999</v>
      </c>
      <c r="H45" s="94">
        <f t="shared" si="10"/>
        <v>0.03233292855741257</v>
      </c>
      <c r="I45" s="71">
        <f>I46+I47+I48</f>
        <v>49888.002</v>
      </c>
      <c r="J45" s="72">
        <f t="shared" si="7"/>
        <v>0.029648707616090068</v>
      </c>
      <c r="K45" s="63">
        <f>K46+K47+K48</f>
        <v>51948</v>
      </c>
      <c r="L45" s="55">
        <f t="shared" si="8"/>
        <v>0.02880298469455912</v>
      </c>
      <c r="M45" s="63">
        <f>M46+M47+M48</f>
        <v>55848</v>
      </c>
      <c r="N45" s="55">
        <f t="shared" si="9"/>
        <v>0.02894189266163033</v>
      </c>
      <c r="O45" s="25" t="s">
        <v>126</v>
      </c>
    </row>
    <row r="46" spans="1:15" ht="14.25">
      <c r="A46" s="8"/>
      <c r="B46" s="9" t="s">
        <v>118</v>
      </c>
      <c r="C46" s="68"/>
      <c r="D46" s="60">
        <f t="shared" si="11"/>
        <v>0</v>
      </c>
      <c r="E46" s="68"/>
      <c r="F46" s="60">
        <f t="shared" si="12"/>
        <v>0</v>
      </c>
      <c r="G46" s="103">
        <v>48023.05549999999</v>
      </c>
      <c r="H46" s="104">
        <f t="shared" si="10"/>
        <v>0.030375889366126712</v>
      </c>
      <c r="I46" s="81">
        <v>46538.002</v>
      </c>
      <c r="J46" s="82">
        <f t="shared" si="7"/>
        <v>0.027657784617933084</v>
      </c>
      <c r="K46" s="68">
        <v>48448</v>
      </c>
      <c r="L46" s="60">
        <f t="shared" si="8"/>
        <v>0.026862381660160164</v>
      </c>
      <c r="M46" s="68">
        <v>52348</v>
      </c>
      <c r="N46" s="60">
        <f t="shared" si="9"/>
        <v>0.027128101222085386</v>
      </c>
      <c r="O46" s="10" t="s">
        <v>128</v>
      </c>
    </row>
    <row r="47" spans="1:15" ht="14.25">
      <c r="A47" s="8"/>
      <c r="B47" s="9" t="s">
        <v>150</v>
      </c>
      <c r="C47" s="68"/>
      <c r="D47" s="60">
        <f t="shared" si="11"/>
        <v>0</v>
      </c>
      <c r="E47" s="68"/>
      <c r="F47" s="60">
        <f t="shared" si="12"/>
        <v>0</v>
      </c>
      <c r="G47" s="103">
        <v>900</v>
      </c>
      <c r="H47" s="104">
        <f t="shared" si="10"/>
        <v>0.0005692744900314402</v>
      </c>
      <c r="I47" s="81">
        <v>800</v>
      </c>
      <c r="J47" s="82">
        <f t="shared" si="7"/>
        <v>0.00047544429806734</v>
      </c>
      <c r="K47" s="68">
        <v>900</v>
      </c>
      <c r="L47" s="60">
        <f t="shared" si="8"/>
        <v>0.0004990122088454456</v>
      </c>
      <c r="M47" s="68">
        <v>900</v>
      </c>
      <c r="N47" s="60">
        <f t="shared" si="9"/>
        <v>0.0004664035130258433</v>
      </c>
      <c r="O47" s="10" t="s">
        <v>127</v>
      </c>
    </row>
    <row r="48" spans="1:15" ht="14.25">
      <c r="A48" s="8"/>
      <c r="B48" s="9" t="s">
        <v>119</v>
      </c>
      <c r="C48" s="68"/>
      <c r="D48" s="60">
        <f t="shared" si="11"/>
        <v>0</v>
      </c>
      <c r="E48" s="68"/>
      <c r="F48" s="60">
        <f t="shared" si="12"/>
        <v>0</v>
      </c>
      <c r="G48" s="103">
        <v>2194</v>
      </c>
      <c r="H48" s="104">
        <f t="shared" si="10"/>
        <v>0.0013877647012544218</v>
      </c>
      <c r="I48" s="81">
        <v>2550</v>
      </c>
      <c r="J48" s="82">
        <f t="shared" si="7"/>
        <v>0.0015154787000896464</v>
      </c>
      <c r="K48" s="68">
        <v>2600</v>
      </c>
      <c r="L48" s="60">
        <f t="shared" si="8"/>
        <v>0.0014415908255535094</v>
      </c>
      <c r="M48" s="68">
        <v>2600</v>
      </c>
      <c r="N48" s="60">
        <f t="shared" si="9"/>
        <v>0.001347387926519103</v>
      </c>
      <c r="O48" s="10" t="s">
        <v>113</v>
      </c>
    </row>
    <row r="49" spans="1:15" ht="12.75">
      <c r="A49" s="8">
        <v>4</v>
      </c>
      <c r="B49" s="24" t="s">
        <v>61</v>
      </c>
      <c r="C49" s="63">
        <v>1882.56</v>
      </c>
      <c r="D49" s="55">
        <f t="shared" si="11"/>
        <v>0.00115430406241882</v>
      </c>
      <c r="E49" s="63">
        <v>1420.51</v>
      </c>
      <c r="F49" s="55">
        <f t="shared" si="12"/>
        <v>0.0008463319577559247</v>
      </c>
      <c r="G49" s="93">
        <v>1540</v>
      </c>
      <c r="H49" s="94">
        <f t="shared" si="10"/>
        <v>0.0009740919051649087</v>
      </c>
      <c r="I49" s="71">
        <v>1550</v>
      </c>
      <c r="J49" s="72">
        <f t="shared" si="7"/>
        <v>0.0009211733275054713</v>
      </c>
      <c r="K49" s="63">
        <v>1500</v>
      </c>
      <c r="L49" s="55">
        <f t="shared" si="8"/>
        <v>0.0008316870147424093</v>
      </c>
      <c r="M49" s="63">
        <v>1500</v>
      </c>
      <c r="N49" s="55">
        <f t="shared" si="9"/>
        <v>0.0007773391883764056</v>
      </c>
      <c r="O49" s="25" t="s">
        <v>62</v>
      </c>
    </row>
    <row r="50" spans="1:15" ht="12.75">
      <c r="A50" s="8">
        <v>5</v>
      </c>
      <c r="B50" s="32" t="s">
        <v>106</v>
      </c>
      <c r="C50" s="63">
        <f>SUM(C51:C55)</f>
        <v>168249.33000000002</v>
      </c>
      <c r="D50" s="55">
        <f t="shared" si="11"/>
        <v>0.10316318476874292</v>
      </c>
      <c r="E50" s="63">
        <f>SUM(E51:E55)</f>
        <v>175628.28999999998</v>
      </c>
      <c r="F50" s="55">
        <f t="shared" si="12"/>
        <v>0.10463835841565725</v>
      </c>
      <c r="G50" s="93">
        <f>SUM(G51:G55)</f>
        <v>188371.9755</v>
      </c>
      <c r="H50" s="94">
        <f t="shared" si="10"/>
        <v>0.11915040032108605</v>
      </c>
      <c r="I50" s="71">
        <f>SUM(I51:I55)</f>
        <v>195171.00449448492</v>
      </c>
      <c r="J50" s="72">
        <f t="shared" si="7"/>
        <v>0.11599117654372255</v>
      </c>
      <c r="K50" s="63">
        <f>SUM(K51:K55)</f>
        <v>203171</v>
      </c>
      <c r="L50" s="55">
        <f t="shared" si="8"/>
        <v>0.11264978831482003</v>
      </c>
      <c r="M50" s="63">
        <f>SUM(M51:M55)</f>
        <v>211791</v>
      </c>
      <c r="N50" s="55">
        <f t="shared" si="9"/>
        <v>0.10975562936361821</v>
      </c>
      <c r="O50" s="25" t="s">
        <v>63</v>
      </c>
    </row>
    <row r="51" spans="1:15" ht="13.5">
      <c r="A51" s="6"/>
      <c r="B51" s="7" t="s">
        <v>64</v>
      </c>
      <c r="C51" s="66">
        <v>125363.56</v>
      </c>
      <c r="D51" s="58">
        <f t="shared" si="11"/>
        <v>0.07686749245032588</v>
      </c>
      <c r="E51" s="66">
        <v>131238.11</v>
      </c>
      <c r="F51" s="58">
        <f t="shared" si="12"/>
        <v>0.07819093605007173</v>
      </c>
      <c r="G51" s="99">
        <v>136968.4</v>
      </c>
      <c r="H51" s="100">
        <f t="shared" si="10"/>
        <v>0.0866362400671359</v>
      </c>
      <c r="I51" s="77">
        <v>142265</v>
      </c>
      <c r="J51" s="78">
        <f t="shared" si="7"/>
        <v>0.08454885383068766</v>
      </c>
      <c r="K51" s="66">
        <v>149165</v>
      </c>
      <c r="L51" s="58">
        <f t="shared" si="8"/>
        <v>0.08270572903603432</v>
      </c>
      <c r="M51" s="66">
        <v>156565</v>
      </c>
      <c r="N51" s="58">
        <f t="shared" si="9"/>
        <v>0.0811360733521013</v>
      </c>
      <c r="O51" s="2" t="s">
        <v>65</v>
      </c>
    </row>
    <row r="52" spans="1:15" ht="13.5">
      <c r="A52" s="6"/>
      <c r="B52" s="7" t="s">
        <v>133</v>
      </c>
      <c r="C52" s="66"/>
      <c r="D52" s="58">
        <f t="shared" si="11"/>
        <v>0</v>
      </c>
      <c r="E52" s="66"/>
      <c r="F52" s="58">
        <f t="shared" si="12"/>
        <v>0</v>
      </c>
      <c r="G52" s="99">
        <v>2099.5</v>
      </c>
      <c r="H52" s="100">
        <f t="shared" si="10"/>
        <v>0.0013279908798011207</v>
      </c>
      <c r="I52" s="77">
        <v>2400</v>
      </c>
      <c r="J52" s="78">
        <f t="shared" si="7"/>
        <v>0.0014263328942020201</v>
      </c>
      <c r="K52" s="66">
        <v>2800</v>
      </c>
      <c r="L52" s="58">
        <f t="shared" si="8"/>
        <v>0.0015524824275191642</v>
      </c>
      <c r="M52" s="66">
        <v>3120</v>
      </c>
      <c r="N52" s="58">
        <f t="shared" si="9"/>
        <v>0.0016168655118229236</v>
      </c>
      <c r="O52" s="2" t="s">
        <v>145</v>
      </c>
    </row>
    <row r="53" spans="1:15" ht="13.5">
      <c r="A53" s="6"/>
      <c r="B53" s="7" t="s">
        <v>167</v>
      </c>
      <c r="C53" s="66"/>
      <c r="D53" s="58"/>
      <c r="F53" s="58"/>
      <c r="G53" s="99"/>
      <c r="H53" s="100"/>
      <c r="I53" s="77"/>
      <c r="J53" s="78"/>
      <c r="K53" s="66"/>
      <c r="L53" s="58"/>
      <c r="M53" s="66"/>
      <c r="N53" s="58"/>
      <c r="O53" s="2" t="s">
        <v>169</v>
      </c>
    </row>
    <row r="54" spans="1:15" ht="13.5">
      <c r="A54" s="6"/>
      <c r="B54" s="7" t="s">
        <v>66</v>
      </c>
      <c r="C54" s="66">
        <v>40154.48</v>
      </c>
      <c r="D54" s="58">
        <f>C54/C$101</f>
        <v>0.024620983866817134</v>
      </c>
      <c r="E54" s="66">
        <v>42118.44</v>
      </c>
      <c r="F54" s="58">
        <f>E55/E$101</f>
        <v>0.0013534900575937123</v>
      </c>
      <c r="G54" s="99">
        <v>45304.075500000006</v>
      </c>
      <c r="H54" s="100">
        <f aca="true" t="shared" si="13" ref="H54:H59">G54/$G$101</f>
        <v>0.02865606052956485</v>
      </c>
      <c r="I54" s="77">
        <v>47506.00449448492</v>
      </c>
      <c r="J54" s="78">
        <f aca="true" t="shared" si="14" ref="J54:J59">I54/$I$101</f>
        <v>0.028233073701080354</v>
      </c>
      <c r="K54" s="66">
        <v>46206</v>
      </c>
      <c r="L54" s="58">
        <f aca="true" t="shared" si="15" ref="L54:L59">K54/$K$101</f>
        <v>0.025619286802125177</v>
      </c>
      <c r="M54" s="66">
        <v>46606</v>
      </c>
      <c r="N54" s="58">
        <f aca="true" t="shared" si="16" ref="N54:N59">M54/$M$101</f>
        <v>0.024152446808980505</v>
      </c>
      <c r="O54" s="2" t="s">
        <v>34</v>
      </c>
    </row>
    <row r="55" spans="1:15" ht="13.5">
      <c r="A55" s="8"/>
      <c r="B55" s="7" t="s">
        <v>107</v>
      </c>
      <c r="C55" s="66">
        <v>2731.29</v>
      </c>
      <c r="D55" s="58">
        <f>C55/C$101</f>
        <v>0.0016747084515998955</v>
      </c>
      <c r="E55" s="66">
        <v>2271.74</v>
      </c>
      <c r="F55" s="58">
        <f>E55/E$101</f>
        <v>0.0013534900575937123</v>
      </c>
      <c r="G55" s="99">
        <v>4000</v>
      </c>
      <c r="H55" s="100">
        <f t="shared" si="13"/>
        <v>0.0025301088445841787</v>
      </c>
      <c r="I55" s="77">
        <v>3000</v>
      </c>
      <c r="J55" s="78">
        <f t="shared" si="14"/>
        <v>0.001782916117752525</v>
      </c>
      <c r="K55" s="66">
        <v>5000</v>
      </c>
      <c r="L55" s="58">
        <f t="shared" si="15"/>
        <v>0.0027722900491413643</v>
      </c>
      <c r="M55" s="66">
        <v>5500</v>
      </c>
      <c r="N55" s="58">
        <f t="shared" si="16"/>
        <v>0.002850243690713487</v>
      </c>
      <c r="O55" s="33" t="s">
        <v>102</v>
      </c>
    </row>
    <row r="56" spans="1:15" ht="12.75">
      <c r="A56" s="8">
        <v>6</v>
      </c>
      <c r="B56" s="24" t="s">
        <v>95</v>
      </c>
      <c r="C56" s="63">
        <f>C57+C61+C62+C63</f>
        <v>49615.41</v>
      </c>
      <c r="D56" s="55">
        <f>C56/C$101</f>
        <v>0.030422015405392314</v>
      </c>
      <c r="E56" s="63">
        <f>E57+E61+E62+E63</f>
        <v>56226.75</v>
      </c>
      <c r="F56" s="55">
        <f>E56/E$101</f>
        <v>0.03349958494185394</v>
      </c>
      <c r="G56" s="93">
        <f>G57+G61+G62+G63+G64</f>
        <v>53485</v>
      </c>
      <c r="H56" s="94">
        <f t="shared" si="13"/>
        <v>0.0338307178881462</v>
      </c>
      <c r="I56" s="71">
        <f>I57+I61+I62+I63+I64</f>
        <v>56825.768242732665</v>
      </c>
      <c r="J56" s="72">
        <f t="shared" si="14"/>
        <v>0.033771859367879214</v>
      </c>
      <c r="K56" s="63">
        <f>K57+K61+K62+K63+K64</f>
        <v>58072</v>
      </c>
      <c r="L56" s="55">
        <f t="shared" si="15"/>
        <v>0.032198485546747466</v>
      </c>
      <c r="M56" s="63">
        <f>M57+M61+M62+M63+M64</f>
        <v>61103</v>
      </c>
      <c r="N56" s="55">
        <f t="shared" si="16"/>
        <v>0.03166517095157567</v>
      </c>
      <c r="O56" s="25" t="s">
        <v>67</v>
      </c>
    </row>
    <row r="57" spans="1:15" ht="13.5">
      <c r="A57" s="6"/>
      <c r="B57" s="7" t="s">
        <v>156</v>
      </c>
      <c r="C57" s="66">
        <v>27752.610000000004</v>
      </c>
      <c r="D57" s="58">
        <f>C58/C$101</f>
        <v>0</v>
      </c>
      <c r="E57" s="66">
        <v>33124.44</v>
      </c>
      <c r="F57" s="58">
        <f>E58/E$101</f>
        <v>0</v>
      </c>
      <c r="G57" s="99">
        <v>26040</v>
      </c>
      <c r="H57" s="100">
        <f t="shared" si="13"/>
        <v>0.016471008578243</v>
      </c>
      <c r="I57" s="77">
        <v>27050</v>
      </c>
      <c r="J57" s="78">
        <f t="shared" si="14"/>
        <v>0.016075960328401934</v>
      </c>
      <c r="K57" s="66">
        <v>26750</v>
      </c>
      <c r="L57" s="58">
        <f t="shared" si="15"/>
        <v>0.0148317517629063</v>
      </c>
      <c r="M57" s="66">
        <v>28000</v>
      </c>
      <c r="N57" s="58">
        <f t="shared" si="16"/>
        <v>0.014510331516359571</v>
      </c>
      <c r="O57" s="2" t="s">
        <v>148</v>
      </c>
    </row>
    <row r="58" spans="1:15" ht="14.25">
      <c r="A58" s="6"/>
      <c r="B58" s="9" t="s">
        <v>157</v>
      </c>
      <c r="C58" s="66"/>
      <c r="D58" s="60"/>
      <c r="E58" s="66"/>
      <c r="F58" s="60"/>
      <c r="G58" s="103">
        <v>18200</v>
      </c>
      <c r="H58" s="104">
        <f t="shared" si="13"/>
        <v>0.011511995242858012</v>
      </c>
      <c r="I58" s="81">
        <v>18450</v>
      </c>
      <c r="J58" s="82">
        <f t="shared" si="14"/>
        <v>0.01096493412417803</v>
      </c>
      <c r="K58" s="68">
        <v>18200</v>
      </c>
      <c r="L58" s="60">
        <f t="shared" si="15"/>
        <v>0.010091135778874567</v>
      </c>
      <c r="M58" s="68">
        <v>19300</v>
      </c>
      <c r="N58" s="60">
        <f t="shared" si="16"/>
        <v>0.010001764223776417</v>
      </c>
      <c r="O58" s="10" t="s">
        <v>110</v>
      </c>
    </row>
    <row r="59" spans="1:15" ht="14.25">
      <c r="A59" s="6"/>
      <c r="B59" s="9" t="s">
        <v>158</v>
      </c>
      <c r="C59" s="68"/>
      <c r="D59" s="60"/>
      <c r="E59" s="68"/>
      <c r="F59" s="60"/>
      <c r="G59" s="103">
        <v>7840</v>
      </c>
      <c r="H59" s="104">
        <f t="shared" si="13"/>
        <v>0.00495901333538499</v>
      </c>
      <c r="I59" s="81">
        <v>8100</v>
      </c>
      <c r="J59" s="82">
        <f t="shared" si="14"/>
        <v>0.004813873517931818</v>
      </c>
      <c r="K59" s="68">
        <v>8000</v>
      </c>
      <c r="L59" s="60">
        <f t="shared" si="15"/>
        <v>0.0044356640786261834</v>
      </c>
      <c r="M59" s="68">
        <v>8100</v>
      </c>
      <c r="N59" s="60">
        <f t="shared" si="16"/>
        <v>0.00419763161723259</v>
      </c>
      <c r="O59" s="10" t="s">
        <v>141</v>
      </c>
    </row>
    <row r="60" spans="1:15" ht="14.25">
      <c r="A60" s="6"/>
      <c r="B60" s="9" t="s">
        <v>194</v>
      </c>
      <c r="C60" s="68"/>
      <c r="D60" s="60"/>
      <c r="E60" s="68"/>
      <c r="F60" s="60"/>
      <c r="G60" s="103"/>
      <c r="H60" s="104"/>
      <c r="I60" s="81">
        <v>500</v>
      </c>
      <c r="J60" s="82"/>
      <c r="K60" s="68">
        <v>550</v>
      </c>
      <c r="L60" s="60"/>
      <c r="M60" s="68">
        <v>600</v>
      </c>
      <c r="N60" s="60"/>
      <c r="O60" s="10"/>
    </row>
    <row r="61" spans="1:15" ht="13.5">
      <c r="A61" s="6"/>
      <c r="B61" s="34" t="s">
        <v>159</v>
      </c>
      <c r="C61" s="69">
        <v>21862.8</v>
      </c>
      <c r="D61" s="58">
        <f>C61/C$101</f>
        <v>0.013405319806991639</v>
      </c>
      <c r="E61" s="69">
        <v>23102.309999999998</v>
      </c>
      <c r="F61" s="58">
        <f>E61/E$101</f>
        <v>0.013764227813239101</v>
      </c>
      <c r="G61" s="105">
        <v>23045</v>
      </c>
      <c r="H61" s="106">
        <f aca="true" t="shared" si="17" ref="H61:H79">G61/$G$101</f>
        <v>0.014576589580860598</v>
      </c>
      <c r="I61" s="83">
        <v>25425.768242732665</v>
      </c>
      <c r="J61" s="84">
        <f aca="true" t="shared" si="18" ref="J61:J68">I61/$I$101</f>
        <v>0.015110670668736122</v>
      </c>
      <c r="K61" s="69">
        <v>26632</v>
      </c>
      <c r="L61" s="61">
        <f aca="true" t="shared" si="19" ref="L61:L68">K61/$K$101</f>
        <v>0.014766325717746564</v>
      </c>
      <c r="M61" s="69">
        <v>28353</v>
      </c>
      <c r="N61" s="61">
        <f>M61/$M$101</f>
        <v>0.014693265338690817</v>
      </c>
      <c r="O61" s="35" t="s">
        <v>68</v>
      </c>
    </row>
    <row r="62" spans="1:15" ht="13.5">
      <c r="A62" s="6"/>
      <c r="B62" s="34" t="s">
        <v>160</v>
      </c>
      <c r="C62" s="69"/>
      <c r="D62" s="61">
        <f>C62/C$101</f>
        <v>0</v>
      </c>
      <c r="E62" s="69"/>
      <c r="F62" s="61">
        <f>E62/E$101</f>
        <v>0</v>
      </c>
      <c r="G62" s="105">
        <v>600</v>
      </c>
      <c r="H62" s="106">
        <f t="shared" si="17"/>
        <v>0.00037951632668762676</v>
      </c>
      <c r="I62" s="83">
        <v>900</v>
      </c>
      <c r="J62" s="84">
        <f t="shared" si="18"/>
        <v>0.0005348748353257575</v>
      </c>
      <c r="K62" s="69">
        <v>900</v>
      </c>
      <c r="L62" s="61">
        <f t="shared" si="19"/>
        <v>0.0004990122088454456</v>
      </c>
      <c r="M62" s="69">
        <v>900</v>
      </c>
      <c r="N62" s="61">
        <f>M62/$M$101</f>
        <v>0.0004664035130258433</v>
      </c>
      <c r="O62" s="35" t="s">
        <v>114</v>
      </c>
    </row>
    <row r="63" spans="1:15" ht="13.5">
      <c r="A63" s="6"/>
      <c r="B63" s="34" t="s">
        <v>161</v>
      </c>
      <c r="C63" s="69"/>
      <c r="D63" s="61">
        <f>C63/C$101</f>
        <v>0</v>
      </c>
      <c r="E63" s="69"/>
      <c r="F63" s="61">
        <f>E63/E$101</f>
        <v>0</v>
      </c>
      <c r="G63" s="105">
        <v>2800</v>
      </c>
      <c r="H63" s="106">
        <f t="shared" si="17"/>
        <v>0.001771076191208925</v>
      </c>
      <c r="I63" s="83">
        <v>2700</v>
      </c>
      <c r="J63" s="84">
        <f t="shared" si="18"/>
        <v>0.0016046245059772725</v>
      </c>
      <c r="K63" s="69">
        <v>2840</v>
      </c>
      <c r="L63" s="61">
        <f t="shared" si="19"/>
        <v>0.001574660747912295</v>
      </c>
      <c r="M63" s="69">
        <v>2900</v>
      </c>
      <c r="N63" s="61">
        <f>M63/$M$101</f>
        <v>0.001502855764194384</v>
      </c>
      <c r="O63" s="35" t="s">
        <v>115</v>
      </c>
    </row>
    <row r="64" spans="1:15" ht="13.5">
      <c r="A64" s="6"/>
      <c r="B64" s="34" t="s">
        <v>176</v>
      </c>
      <c r="C64" s="69"/>
      <c r="D64" s="61"/>
      <c r="E64" s="69"/>
      <c r="F64" s="61"/>
      <c r="G64" s="105">
        <v>1000</v>
      </c>
      <c r="H64" s="106">
        <f t="shared" si="17"/>
        <v>0.0006325272111460447</v>
      </c>
      <c r="I64" s="83">
        <v>750</v>
      </c>
      <c r="J64" s="84">
        <f t="shared" si="18"/>
        <v>0.00044572902943813125</v>
      </c>
      <c r="K64" s="69">
        <v>950</v>
      </c>
      <c r="L64" s="61">
        <f t="shared" si="19"/>
        <v>0.0005267351093368592</v>
      </c>
      <c r="M64" s="69">
        <v>950</v>
      </c>
      <c r="N64" s="61"/>
      <c r="O64" s="35" t="s">
        <v>177</v>
      </c>
    </row>
    <row r="65" spans="1:15" ht="12.75">
      <c r="A65" s="8">
        <v>7</v>
      </c>
      <c r="B65" s="24" t="s">
        <v>69</v>
      </c>
      <c r="C65" s="63">
        <f>SUM(C66:C68)</f>
        <v>22003.809999999998</v>
      </c>
      <c r="D65" s="55">
        <f>C65/C$101</f>
        <v>0.013491781017174409</v>
      </c>
      <c r="E65" s="63">
        <f>SUM(E66:E69)</f>
        <v>24256.65</v>
      </c>
      <c r="F65" s="55">
        <f aca="true" t="shared" si="20" ref="F65:F73">E65/E$101</f>
        <v>0.014451977165314043</v>
      </c>
      <c r="G65" s="93">
        <f>SUM(G66:G69)</f>
        <v>24800</v>
      </c>
      <c r="H65" s="94">
        <f t="shared" si="17"/>
        <v>0.015686674836421905</v>
      </c>
      <c r="I65" s="71">
        <f>SUM(I66:I69)</f>
        <v>28700</v>
      </c>
      <c r="J65" s="72">
        <f t="shared" si="18"/>
        <v>0.017056564193165823</v>
      </c>
      <c r="K65" s="63">
        <f>SUM(K66:K69)</f>
        <v>25800</v>
      </c>
      <c r="L65" s="55">
        <f t="shared" si="19"/>
        <v>0.01430501665356944</v>
      </c>
      <c r="M65" s="63">
        <f>SUM(M66:M69)</f>
        <v>26500</v>
      </c>
      <c r="N65" s="55">
        <f>M65/$M$101</f>
        <v>0.013732992327983164</v>
      </c>
      <c r="O65" s="25" t="s">
        <v>70</v>
      </c>
    </row>
    <row r="66" spans="1:15" ht="13.5">
      <c r="A66" s="6"/>
      <c r="B66" s="7" t="s">
        <v>71</v>
      </c>
      <c r="C66" s="66">
        <v>335.68</v>
      </c>
      <c r="D66" s="58">
        <f>C66/C$101</f>
        <v>0.00020582440276684384</v>
      </c>
      <c r="E66" s="66">
        <v>504.99</v>
      </c>
      <c r="F66" s="58">
        <f t="shared" si="20"/>
        <v>0.0003008702334704891</v>
      </c>
      <c r="G66" s="99">
        <v>800</v>
      </c>
      <c r="H66" s="100">
        <f t="shared" si="17"/>
        <v>0.0005060217689168357</v>
      </c>
      <c r="I66" s="77">
        <v>800</v>
      </c>
      <c r="J66" s="78">
        <f t="shared" si="18"/>
        <v>0.00047544429806734</v>
      </c>
      <c r="K66" s="66">
        <v>600</v>
      </c>
      <c r="L66" s="58">
        <f t="shared" si="19"/>
        <v>0.0003326748058969637</v>
      </c>
      <c r="M66" s="66">
        <v>600</v>
      </c>
      <c r="N66" s="58">
        <f>M66/$M$101</f>
        <v>0.00031093567535056223</v>
      </c>
      <c r="O66" s="2" t="s">
        <v>72</v>
      </c>
    </row>
    <row r="67" spans="1:15" ht="13.5">
      <c r="A67" s="6"/>
      <c r="B67" s="7" t="s">
        <v>120</v>
      </c>
      <c r="C67" s="66">
        <v>20670.92</v>
      </c>
      <c r="D67" s="58">
        <f>C67/C$101</f>
        <v>0.01267451073534678</v>
      </c>
      <c r="E67" s="66">
        <v>20188.91</v>
      </c>
      <c r="F67" s="58">
        <f t="shared" si="20"/>
        <v>0.012028440296272582</v>
      </c>
      <c r="G67" s="99">
        <v>21000</v>
      </c>
      <c r="H67" s="100">
        <f t="shared" si="17"/>
        <v>0.013283071434066937</v>
      </c>
      <c r="I67" s="77">
        <v>24700</v>
      </c>
      <c r="J67" s="78">
        <f t="shared" si="18"/>
        <v>0.014679342702829123</v>
      </c>
      <c r="K67" s="66">
        <v>21900</v>
      </c>
      <c r="L67" s="58">
        <f t="shared" si="19"/>
        <v>0.012142630415239176</v>
      </c>
      <c r="M67" s="66">
        <v>22200</v>
      </c>
      <c r="N67" s="58">
        <f>M67/$M$101</f>
        <v>0.011504619987970803</v>
      </c>
      <c r="O67" s="2" t="s">
        <v>124</v>
      </c>
    </row>
    <row r="68" spans="1:15" ht="13.5">
      <c r="A68" s="6"/>
      <c r="B68" s="7" t="s">
        <v>73</v>
      </c>
      <c r="C68" s="66">
        <v>997.21</v>
      </c>
      <c r="D68" s="58">
        <f>C68/C$101</f>
        <v>0.0006114458790607852</v>
      </c>
      <c r="E68" s="66">
        <v>1198.75</v>
      </c>
      <c r="F68" s="58">
        <f t="shared" si="20"/>
        <v>0.0007142085830862963</v>
      </c>
      <c r="G68" s="99">
        <v>1000</v>
      </c>
      <c r="H68" s="100">
        <f t="shared" si="17"/>
        <v>0.0006325272111460447</v>
      </c>
      <c r="I68" s="77">
        <v>1000</v>
      </c>
      <c r="J68" s="78">
        <f t="shared" si="18"/>
        <v>0.000594305372584175</v>
      </c>
      <c r="K68" s="66">
        <v>1000</v>
      </c>
      <c r="L68" s="58">
        <f t="shared" si="19"/>
        <v>0.0005544580098282729</v>
      </c>
      <c r="M68" s="66">
        <v>1000</v>
      </c>
      <c r="N68" s="58">
        <f>M68/$M$101</f>
        <v>0.0005182261255842704</v>
      </c>
      <c r="O68" s="2" t="s">
        <v>74</v>
      </c>
    </row>
    <row r="69" spans="1:15" ht="13.5">
      <c r="A69" s="6"/>
      <c r="B69" s="7" t="s">
        <v>162</v>
      </c>
      <c r="C69" s="66"/>
      <c r="D69" s="58"/>
      <c r="E69" s="66">
        <v>2364</v>
      </c>
      <c r="F69" s="58">
        <f t="shared" si="20"/>
        <v>0.0014084580524846753</v>
      </c>
      <c r="G69" s="99">
        <v>2000</v>
      </c>
      <c r="H69" s="100">
        <f t="shared" si="17"/>
        <v>0.0012650544222920894</v>
      </c>
      <c r="I69" s="77">
        <v>2200</v>
      </c>
      <c r="J69" s="78">
        <f aca="true" t="shared" si="21" ref="J69:J81">I69/$I$101</f>
        <v>0.0013074718196851851</v>
      </c>
      <c r="K69" s="66">
        <v>2300</v>
      </c>
      <c r="L69" s="58">
        <f aca="true" t="shared" si="22" ref="L69:L80">K69/$K$101</f>
        <v>0.0012752534226050276</v>
      </c>
      <c r="M69" s="66">
        <v>2700</v>
      </c>
      <c r="N69" s="58">
        <f aca="true" t="shared" si="23" ref="N69:N80">M69/$M$101</f>
        <v>0.00139921053907753</v>
      </c>
      <c r="O69" s="2" t="s">
        <v>163</v>
      </c>
    </row>
    <row r="70" spans="1:15" ht="12.75">
      <c r="A70" s="8" t="s">
        <v>9</v>
      </c>
      <c r="B70" s="24" t="s">
        <v>129</v>
      </c>
      <c r="C70" s="63">
        <f>SUM(C71:C73)</f>
        <v>0</v>
      </c>
      <c r="D70" s="55">
        <f>C70/C$101</f>
        <v>0</v>
      </c>
      <c r="E70" s="63">
        <f>SUM(E71:E73)</f>
        <v>0</v>
      </c>
      <c r="F70" s="55">
        <f t="shared" si="20"/>
        <v>0</v>
      </c>
      <c r="G70" s="93">
        <f>SUM(G71:G74)</f>
        <v>16200</v>
      </c>
      <c r="H70" s="94">
        <f t="shared" si="17"/>
        <v>0.010246940820565924</v>
      </c>
      <c r="I70" s="71">
        <f>I71+I73+I75</f>
        <v>4000</v>
      </c>
      <c r="J70" s="72">
        <f t="shared" si="21"/>
        <v>0.0023772214903367</v>
      </c>
      <c r="K70" s="63">
        <f>SUM(K71:K73)</f>
        <v>1500.2</v>
      </c>
      <c r="L70" s="55">
        <f t="shared" si="22"/>
        <v>0.000831797906344375</v>
      </c>
      <c r="M70" s="63">
        <f>SUM(M71:M73)</f>
        <v>3000</v>
      </c>
      <c r="N70" s="55">
        <f t="shared" si="23"/>
        <v>0.0015546783767528111</v>
      </c>
      <c r="O70" s="25" t="s">
        <v>75</v>
      </c>
    </row>
    <row r="71" spans="1:15" ht="13.5">
      <c r="A71" s="8"/>
      <c r="B71" s="7" t="s">
        <v>129</v>
      </c>
      <c r="C71" s="66"/>
      <c r="D71" s="58">
        <f>C71/C$101</f>
        <v>0</v>
      </c>
      <c r="E71" s="66"/>
      <c r="F71" s="58">
        <f t="shared" si="20"/>
        <v>0</v>
      </c>
      <c r="G71" s="99">
        <v>2700</v>
      </c>
      <c r="H71" s="100">
        <f t="shared" si="17"/>
        <v>0.0017078234700943205</v>
      </c>
      <c r="I71" s="77">
        <v>2000</v>
      </c>
      <c r="J71" s="78">
        <f t="shared" si="21"/>
        <v>0.00118861074516835</v>
      </c>
      <c r="K71" s="66">
        <v>1500.2</v>
      </c>
      <c r="L71" s="58">
        <f t="shared" si="22"/>
        <v>0.000831797906344375</v>
      </c>
      <c r="M71" s="66">
        <v>2000</v>
      </c>
      <c r="N71" s="58">
        <f t="shared" si="23"/>
        <v>0.0010364522511685408</v>
      </c>
      <c r="O71" s="2" t="s">
        <v>130</v>
      </c>
    </row>
    <row r="72" spans="1:15" ht="14.25">
      <c r="A72" s="8"/>
      <c r="B72" s="7" t="s">
        <v>197</v>
      </c>
      <c r="C72" s="66"/>
      <c r="D72" s="58"/>
      <c r="E72" s="66"/>
      <c r="F72" s="58"/>
      <c r="G72" s="99"/>
      <c r="H72" s="100"/>
      <c r="I72" s="73">
        <v>560</v>
      </c>
      <c r="J72" s="74">
        <f t="shared" si="21"/>
        <v>0.00033281100864713804</v>
      </c>
      <c r="K72" s="66"/>
      <c r="L72" s="58"/>
      <c r="M72" s="66"/>
      <c r="N72" s="58"/>
      <c r="O72" s="2"/>
    </row>
    <row r="73" spans="1:15" ht="13.5">
      <c r="A73" s="8"/>
      <c r="B73" s="7" t="s">
        <v>195</v>
      </c>
      <c r="C73" s="66"/>
      <c r="D73" s="58">
        <f>C73/C$101</f>
        <v>0</v>
      </c>
      <c r="E73" s="66"/>
      <c r="F73" s="58">
        <f t="shared" si="20"/>
        <v>0</v>
      </c>
      <c r="G73" s="99">
        <v>0</v>
      </c>
      <c r="H73" s="100">
        <f t="shared" si="17"/>
        <v>0</v>
      </c>
      <c r="I73" s="77">
        <v>1000</v>
      </c>
      <c r="J73" s="78">
        <f t="shared" si="21"/>
        <v>0.000594305372584175</v>
      </c>
      <c r="K73" s="66">
        <v>0</v>
      </c>
      <c r="L73" s="58">
        <f t="shared" si="22"/>
        <v>0</v>
      </c>
      <c r="M73" s="66">
        <v>1000</v>
      </c>
      <c r="N73" s="58">
        <f t="shared" si="23"/>
        <v>0.0005182261255842704</v>
      </c>
      <c r="O73" s="2" t="s">
        <v>103</v>
      </c>
    </row>
    <row r="74" spans="1:15" ht="13.5">
      <c r="A74" s="8"/>
      <c r="B74" s="7" t="s">
        <v>191</v>
      </c>
      <c r="C74" s="66"/>
      <c r="D74" s="58"/>
      <c r="E74" s="66"/>
      <c r="F74" s="58"/>
      <c r="G74" s="99">
        <v>13500</v>
      </c>
      <c r="H74" s="100">
        <f t="shared" si="17"/>
        <v>0.008539117350471602</v>
      </c>
      <c r="I74" s="77"/>
      <c r="J74" s="78"/>
      <c r="K74" s="66"/>
      <c r="L74" s="58"/>
      <c r="M74" s="66"/>
      <c r="N74" s="58"/>
      <c r="O74" s="2"/>
    </row>
    <row r="75" spans="1:15" ht="13.5">
      <c r="A75" s="8"/>
      <c r="B75" s="7" t="s">
        <v>196</v>
      </c>
      <c r="C75" s="66"/>
      <c r="D75" s="58"/>
      <c r="E75" s="66"/>
      <c r="F75" s="58"/>
      <c r="G75" s="99"/>
      <c r="H75" s="100"/>
      <c r="I75" s="77">
        <v>1000</v>
      </c>
      <c r="J75" s="78">
        <f t="shared" si="21"/>
        <v>0.000594305372584175</v>
      </c>
      <c r="K75" s="66"/>
      <c r="L75" s="58"/>
      <c r="M75" s="66"/>
      <c r="N75" s="58"/>
      <c r="O75" s="2"/>
    </row>
    <row r="76" spans="1:15" ht="12.75">
      <c r="A76" s="8" t="s">
        <v>35</v>
      </c>
      <c r="B76" s="24" t="s">
        <v>76</v>
      </c>
      <c r="C76" s="63">
        <f>C77+C78+C79</f>
        <v>78434.38</v>
      </c>
      <c r="D76" s="55">
        <f>C76/C$101</f>
        <v>0.04809255666077122</v>
      </c>
      <c r="E76" s="63">
        <f>E77+E78+E79</f>
        <v>74992.61</v>
      </c>
      <c r="F76" s="55">
        <f>E76/E$101</f>
        <v>0.04468017996249695</v>
      </c>
      <c r="G76" s="93">
        <f>G77+G78+G79</f>
        <v>87837.29964114001</v>
      </c>
      <c r="H76" s="94">
        <f t="shared" si="17"/>
        <v>0.055559482176609755</v>
      </c>
      <c r="I76" s="71">
        <f>I77++I79+I78+I81</f>
        <v>121032</v>
      </c>
      <c r="J76" s="72">
        <f t="shared" si="21"/>
        <v>0.07192996785460787</v>
      </c>
      <c r="K76" s="63">
        <f>K77+K78+K79+K81</f>
        <v>85253</v>
      </c>
      <c r="L76" s="55">
        <f t="shared" si="22"/>
        <v>0.04726920871188975</v>
      </c>
      <c r="M76" s="63">
        <f>M77+M78+M79</f>
        <v>91547</v>
      </c>
      <c r="N76" s="55">
        <f t="shared" si="23"/>
        <v>0.0474420471188632</v>
      </c>
      <c r="O76" s="25" t="s">
        <v>77</v>
      </c>
    </row>
    <row r="77" spans="1:15" ht="13.5">
      <c r="A77" s="6"/>
      <c r="B77" s="7" t="s">
        <v>78</v>
      </c>
      <c r="C77" s="66">
        <v>51552.13</v>
      </c>
      <c r="D77" s="58">
        <f>C77/C$101</f>
        <v>0.0316095280285054</v>
      </c>
      <c r="E77" s="66">
        <v>50640.61</v>
      </c>
      <c r="F77" s="58">
        <f>E77/E$101</f>
        <v>0.030171393797477145</v>
      </c>
      <c r="G77" s="99">
        <v>59153</v>
      </c>
      <c r="H77" s="100">
        <f t="shared" si="17"/>
        <v>0.03741588212092198</v>
      </c>
      <c r="I77" s="77">
        <v>57604</v>
      </c>
      <c r="J77" s="78">
        <f t="shared" si="21"/>
        <v>0.03423436668233882</v>
      </c>
      <c r="K77" s="69">
        <v>47141</v>
      </c>
      <c r="L77" s="61">
        <f t="shared" si="22"/>
        <v>0.026137705041314612</v>
      </c>
      <c r="M77" s="69">
        <v>57887</v>
      </c>
      <c r="N77" s="61">
        <f t="shared" si="23"/>
        <v>0.029998555731696658</v>
      </c>
      <c r="O77" s="2" t="s">
        <v>79</v>
      </c>
    </row>
    <row r="78" spans="1:15" s="27" customFormat="1" ht="14.25">
      <c r="A78" s="26"/>
      <c r="B78" s="51" t="s">
        <v>143</v>
      </c>
      <c r="C78" s="69">
        <v>672.47</v>
      </c>
      <c r="D78" s="61"/>
      <c r="E78" s="69">
        <v>890.37</v>
      </c>
      <c r="F78" s="61"/>
      <c r="G78" s="99">
        <v>1000</v>
      </c>
      <c r="H78" s="100">
        <f t="shared" si="17"/>
        <v>0.0006325272111460447</v>
      </c>
      <c r="I78" s="77">
        <f>-200+1200</f>
        <v>1000</v>
      </c>
      <c r="J78" s="78">
        <f t="shared" si="21"/>
        <v>0.000594305372584175</v>
      </c>
      <c r="K78" s="66">
        <v>1000</v>
      </c>
      <c r="L78" s="58">
        <f t="shared" si="22"/>
        <v>0.0005544580098282729</v>
      </c>
      <c r="M78" s="66">
        <v>1000</v>
      </c>
      <c r="N78" s="58">
        <f t="shared" si="23"/>
        <v>0.0005182261255842704</v>
      </c>
      <c r="O78" s="35" t="s">
        <v>116</v>
      </c>
    </row>
    <row r="79" spans="1:15" ht="13.5">
      <c r="A79" s="6"/>
      <c r="B79" s="51" t="s">
        <v>109</v>
      </c>
      <c r="C79" s="66">
        <v>26209.78</v>
      </c>
      <c r="D79" s="58">
        <f>C79/C$101</f>
        <v>0.016070699222921734</v>
      </c>
      <c r="E79" s="66">
        <v>23461.63</v>
      </c>
      <c r="F79" s="58">
        <f>E79/E$101</f>
        <v>0.013978308670861266</v>
      </c>
      <c r="G79" s="99">
        <v>27684.29964114</v>
      </c>
      <c r="H79" s="100">
        <f t="shared" si="17"/>
        <v>0.01751107284454173</v>
      </c>
      <c r="I79" s="77">
        <v>34428</v>
      </c>
      <c r="J79" s="78">
        <f t="shared" si="21"/>
        <v>0.02046074536732798</v>
      </c>
      <c r="K79" s="69">
        <v>31112</v>
      </c>
      <c r="L79" s="61">
        <f t="shared" si="22"/>
        <v>0.017250297601777227</v>
      </c>
      <c r="M79" s="69">
        <v>32660</v>
      </c>
      <c r="N79" s="61">
        <f t="shared" si="23"/>
        <v>0.01692526526158227</v>
      </c>
      <c r="O79" s="2" t="s">
        <v>80</v>
      </c>
    </row>
    <row r="80" spans="1:15" ht="14.25">
      <c r="A80" s="6"/>
      <c r="B80" s="52" t="s">
        <v>151</v>
      </c>
      <c r="C80" s="66"/>
      <c r="D80" s="58"/>
      <c r="E80" s="66"/>
      <c r="F80" s="58"/>
      <c r="G80" s="95"/>
      <c r="H80" s="96"/>
      <c r="I80" s="73">
        <v>2300</v>
      </c>
      <c r="J80" s="74">
        <f t="shared" si="21"/>
        <v>0.0013669023569436026</v>
      </c>
      <c r="K80" s="64">
        <v>2100</v>
      </c>
      <c r="L80" s="56">
        <f t="shared" si="22"/>
        <v>0.0011643618206393731</v>
      </c>
      <c r="M80" s="64">
        <v>2000</v>
      </c>
      <c r="N80" s="56">
        <f t="shared" si="23"/>
        <v>0.0010364522511685408</v>
      </c>
      <c r="O80" s="53" t="s">
        <v>153</v>
      </c>
    </row>
    <row r="81" spans="1:15" ht="14.25">
      <c r="A81" s="6"/>
      <c r="B81" s="51" t="s">
        <v>198</v>
      </c>
      <c r="C81" s="66"/>
      <c r="D81" s="58"/>
      <c r="E81" s="66"/>
      <c r="F81" s="58"/>
      <c r="G81" s="95"/>
      <c r="H81" s="96"/>
      <c r="I81" s="77">
        <v>28000</v>
      </c>
      <c r="J81" s="74">
        <f t="shared" si="21"/>
        <v>0.0166405504323569</v>
      </c>
      <c r="K81" s="66">
        <v>6000</v>
      </c>
      <c r="L81" s="56"/>
      <c r="M81" s="64"/>
      <c r="N81" s="56"/>
      <c r="O81" s="53"/>
    </row>
    <row r="82" spans="1:15" s="37" customFormat="1" ht="13.5">
      <c r="A82" s="8" t="s">
        <v>132</v>
      </c>
      <c r="B82" s="24" t="s">
        <v>173</v>
      </c>
      <c r="C82" s="63">
        <f>C85</f>
        <v>368.3</v>
      </c>
      <c r="D82" s="58">
        <f>C82/C$101</f>
        <v>0.00022582557060006134</v>
      </c>
      <c r="E82" s="63">
        <v>53.09</v>
      </c>
      <c r="F82" s="58">
        <f>E82/E$101</f>
        <v>3.163072673706067E-05</v>
      </c>
      <c r="G82" s="93">
        <v>0</v>
      </c>
      <c r="H82" s="94">
        <f>G82/$G$101</f>
        <v>0</v>
      </c>
      <c r="I82" s="71"/>
      <c r="J82" s="72"/>
      <c r="K82" s="63"/>
      <c r="L82" s="55"/>
      <c r="M82" s="63"/>
      <c r="N82" s="55"/>
      <c r="O82" s="36" t="s">
        <v>174</v>
      </c>
    </row>
    <row r="83" spans="1:15" s="37" customFormat="1" ht="13.5">
      <c r="A83" s="8"/>
      <c r="B83" s="34" t="s">
        <v>136</v>
      </c>
      <c r="C83" s="63"/>
      <c r="D83" s="58"/>
      <c r="E83" s="63"/>
      <c r="F83" s="58"/>
      <c r="G83" s="105"/>
      <c r="H83" s="106"/>
      <c r="I83" s="83"/>
      <c r="J83" s="84"/>
      <c r="K83" s="69"/>
      <c r="L83" s="61"/>
      <c r="M83" s="69"/>
      <c r="N83" s="61"/>
      <c r="O83" s="33" t="s">
        <v>146</v>
      </c>
    </row>
    <row r="84" spans="1:15" s="37" customFormat="1" ht="13.5">
      <c r="A84" s="8"/>
      <c r="B84" s="34" t="s">
        <v>137</v>
      </c>
      <c r="C84" s="63"/>
      <c r="E84" s="63"/>
      <c r="G84" s="105"/>
      <c r="H84" s="106"/>
      <c r="I84" s="83"/>
      <c r="J84" s="84"/>
      <c r="K84" s="69"/>
      <c r="L84" s="61"/>
      <c r="M84" s="69"/>
      <c r="N84" s="61"/>
      <c r="O84" s="33" t="s">
        <v>147</v>
      </c>
    </row>
    <row r="85" spans="1:15" s="37" customFormat="1" ht="13.5">
      <c r="A85" s="8"/>
      <c r="B85" s="34" t="s">
        <v>175</v>
      </c>
      <c r="C85" s="66">
        <v>368.3</v>
      </c>
      <c r="D85" s="58">
        <f>C85/C$101</f>
        <v>0.00022582557060006134</v>
      </c>
      <c r="E85" s="66">
        <v>53</v>
      </c>
      <c r="F85" s="58">
        <f>E85/E$101</f>
        <v>3.157710523760059E-05</v>
      </c>
      <c r="G85" s="105"/>
      <c r="H85" s="106"/>
      <c r="I85" s="83"/>
      <c r="J85" s="84"/>
      <c r="K85" s="69"/>
      <c r="L85" s="61"/>
      <c r="M85" s="69"/>
      <c r="N85" s="61"/>
      <c r="O85" s="33"/>
    </row>
    <row r="86" spans="1:15" s="37" customFormat="1" ht="13.5">
      <c r="A86" s="8" t="s">
        <v>138</v>
      </c>
      <c r="B86" s="49" t="s">
        <v>181</v>
      </c>
      <c r="C86" s="63"/>
      <c r="D86" s="58"/>
      <c r="E86" s="63"/>
      <c r="F86" s="58"/>
      <c r="G86" s="93"/>
      <c r="H86" s="94"/>
      <c r="I86" s="71"/>
      <c r="J86" s="72"/>
      <c r="K86" s="63"/>
      <c r="L86" s="55"/>
      <c r="M86" s="63"/>
      <c r="N86" s="55"/>
      <c r="O86" s="36" t="s">
        <v>166</v>
      </c>
    </row>
    <row r="87" spans="1:15" s="37" customFormat="1" ht="12.75" customHeight="1">
      <c r="A87" s="8" t="s">
        <v>180</v>
      </c>
      <c r="B87" s="49" t="s">
        <v>182</v>
      </c>
      <c r="C87" s="63"/>
      <c r="D87" s="58"/>
      <c r="E87" s="63"/>
      <c r="F87" s="58"/>
      <c r="G87" s="93">
        <v>34000</v>
      </c>
      <c r="H87" s="94">
        <f aca="true" t="shared" si="24" ref="H87:H92">G87/$G$101</f>
        <v>0.021505925178965518</v>
      </c>
      <c r="I87" s="71"/>
      <c r="J87" s="72"/>
      <c r="K87" s="63"/>
      <c r="L87" s="55"/>
      <c r="M87" s="63"/>
      <c r="N87" s="55"/>
      <c r="O87" s="36" t="s">
        <v>183</v>
      </c>
    </row>
    <row r="88" spans="1:15" s="37" customFormat="1" ht="12.75" customHeight="1">
      <c r="A88" s="8"/>
      <c r="B88" s="52" t="s">
        <v>192</v>
      </c>
      <c r="C88" s="63"/>
      <c r="D88" s="58"/>
      <c r="E88" s="63"/>
      <c r="F88" s="58"/>
      <c r="G88" s="93">
        <v>3000</v>
      </c>
      <c r="H88" s="94">
        <f t="shared" si="24"/>
        <v>0.001897581633438134</v>
      </c>
      <c r="I88" s="77"/>
      <c r="J88" s="72"/>
      <c r="K88" s="63"/>
      <c r="L88" s="55"/>
      <c r="M88" s="63"/>
      <c r="N88" s="55"/>
      <c r="O88" s="36"/>
    </row>
    <row r="89" spans="1:15" s="37" customFormat="1" ht="12.75" customHeight="1">
      <c r="A89" s="8"/>
      <c r="B89" s="52" t="s">
        <v>193</v>
      </c>
      <c r="C89" s="63"/>
      <c r="D89" s="58"/>
      <c r="E89" s="63"/>
      <c r="F89" s="58"/>
      <c r="G89" s="93">
        <v>31000</v>
      </c>
      <c r="H89" s="94">
        <f t="shared" si="24"/>
        <v>0.019608343545527384</v>
      </c>
      <c r="I89" s="77"/>
      <c r="J89" s="72"/>
      <c r="K89" s="63"/>
      <c r="L89" s="55"/>
      <c r="M89" s="63"/>
      <c r="N89" s="55"/>
      <c r="O89" s="36"/>
    </row>
    <row r="90" spans="1:15" ht="12.75">
      <c r="A90" s="21"/>
      <c r="B90" s="31" t="s">
        <v>81</v>
      </c>
      <c r="C90" s="63">
        <f>+C5-C33</f>
        <v>-26237.91000000009</v>
      </c>
      <c r="D90" s="55">
        <f>C90/C$101</f>
        <v>-0.01608794731768416</v>
      </c>
      <c r="E90" s="63">
        <f>+E5-E33</f>
        <v>-31548.02000000002</v>
      </c>
      <c r="F90" s="55">
        <f>E90/E$101</f>
        <v>-0.018796134859960918</v>
      </c>
      <c r="G90" s="93">
        <f>+G5-G33</f>
        <v>-132965.00664113997</v>
      </c>
      <c r="H90" s="94">
        <f t="shared" si="24"/>
        <v>-0.08410398483073557</v>
      </c>
      <c r="I90" s="71">
        <f>+I5-I33</f>
        <v>-108694.56766969006</v>
      </c>
      <c r="J90" s="72">
        <f aca="true" t="shared" si="25" ref="J90:J97">I90/$I$101</f>
        <v>-0.06459776553681097</v>
      </c>
      <c r="K90" s="63">
        <f>+K5-K33</f>
        <v>-51520.56409014983</v>
      </c>
      <c r="L90" s="55">
        <f>K90/$K$101</f>
        <v>-0.028565989430654457</v>
      </c>
      <c r="M90" s="63">
        <f>+M5-M33</f>
        <v>-43594.110512753716</v>
      </c>
      <c r="N90" s="55">
        <f>M90/$M$101</f>
        <v>-0.022591606989316868</v>
      </c>
      <c r="O90" s="38" t="s">
        <v>94</v>
      </c>
    </row>
    <row r="91" spans="1:15" ht="13.5" customHeight="1">
      <c r="A91" s="21"/>
      <c r="B91" s="24" t="s">
        <v>82</v>
      </c>
      <c r="C91" s="63">
        <f>C92+C96</f>
        <v>26237.71000000008</v>
      </c>
      <c r="D91" s="55">
        <f>C91/C$101</f>
        <v>0.016087824686366964</v>
      </c>
      <c r="E91" s="63">
        <f>E92+E96</f>
        <v>31548</v>
      </c>
      <c r="F91" s="55">
        <f>E91/E$101</f>
        <v>0.01879612294407214</v>
      </c>
      <c r="G91" s="93">
        <f>G92+G96</f>
        <v>132965</v>
      </c>
      <c r="H91" s="94">
        <f t="shared" si="24"/>
        <v>0.08410398063003383</v>
      </c>
      <c r="I91" s="71">
        <f>I92+I96</f>
        <v>108694.7</v>
      </c>
      <c r="J91" s="72">
        <f t="shared" si="25"/>
        <v>0.06459784418142513</v>
      </c>
      <c r="K91" s="63">
        <f>K92+K96</f>
        <v>51521</v>
      </c>
      <c r="L91" s="55">
        <f>K91/$K$101</f>
        <v>0.02856623112436245</v>
      </c>
      <c r="M91" s="63">
        <f>M92+M96</f>
        <v>43593.7</v>
      </c>
      <c r="N91" s="55">
        <f>M91/$M$101</f>
        <v>0.022591394250883006</v>
      </c>
      <c r="O91" s="25" t="s">
        <v>83</v>
      </c>
    </row>
    <row r="92" spans="1:15" ht="12.75">
      <c r="A92" s="21"/>
      <c r="B92" s="24" t="s">
        <v>84</v>
      </c>
      <c r="C92" s="63">
        <f>SUM(C93:C95)</f>
        <v>-6866.139999999919</v>
      </c>
      <c r="D92" s="55">
        <f>C92/C$101</f>
        <v>-0.004210018960955435</v>
      </c>
      <c r="E92" s="93">
        <f>SUM(E93:E95)</f>
        <v>40932</v>
      </c>
      <c r="F92" s="55">
        <f>E92/E$101</f>
        <v>0.02438705795444278</v>
      </c>
      <c r="G92" s="93">
        <f>SUM(G93:G95)</f>
        <v>50371</v>
      </c>
      <c r="H92" s="94">
        <f t="shared" si="24"/>
        <v>0.031861028152637416</v>
      </c>
      <c r="I92" s="71">
        <f>SUM(I93:I95)</f>
        <v>95642.4</v>
      </c>
      <c r="J92" s="72">
        <f t="shared" si="25"/>
        <v>0.0568407921668447</v>
      </c>
      <c r="K92" s="63">
        <f>SUM(K93:K95)</f>
        <v>-2252</v>
      </c>
      <c r="L92" s="55">
        <f>K92/$K$101</f>
        <v>-0.0012486394381332705</v>
      </c>
      <c r="M92" s="63">
        <f>SUM(M93:M95)</f>
        <v>1774.7000000000007</v>
      </c>
      <c r="N92" s="55">
        <f>M92/$M$101</f>
        <v>0.000919695905074405</v>
      </c>
      <c r="O92" s="25" t="s">
        <v>58</v>
      </c>
    </row>
    <row r="93" spans="1:15" ht="13.5">
      <c r="A93" s="39"/>
      <c r="B93" s="7" t="s">
        <v>85</v>
      </c>
      <c r="C93" s="66">
        <v>103.54</v>
      </c>
      <c r="D93" s="58">
        <f>C93/C$101</f>
        <v>6.348623290776636E-05</v>
      </c>
      <c r="E93" s="99">
        <v>242</v>
      </c>
      <c r="F93" s="58">
        <f>E93/E$101</f>
        <v>0.00014418225410376117</v>
      </c>
      <c r="G93" s="99"/>
      <c r="H93" s="100"/>
      <c r="I93" s="77"/>
      <c r="J93" s="78"/>
      <c r="K93" s="66"/>
      <c r="L93" s="58"/>
      <c r="M93" s="66"/>
      <c r="N93" s="58"/>
      <c r="O93" s="2" t="s">
        <v>86</v>
      </c>
    </row>
    <row r="94" spans="1:15" ht="13.5">
      <c r="A94" s="39"/>
      <c r="B94" s="7" t="s">
        <v>87</v>
      </c>
      <c r="C94" s="66">
        <v>19591.21</v>
      </c>
      <c r="D94" s="58">
        <f>C94/C$101</f>
        <v>0.012012479437946314</v>
      </c>
      <c r="E94" s="99">
        <v>17846</v>
      </c>
      <c r="F94" s="58">
        <f>E94/E$101</f>
        <v>0.01063254754849472</v>
      </c>
      <c r="G94" s="99">
        <v>49900</v>
      </c>
      <c r="H94" s="100">
        <f>G94/$G$101</f>
        <v>0.031563107836187626</v>
      </c>
      <c r="I94" s="77">
        <v>49900.1</v>
      </c>
      <c r="J94" s="78">
        <f t="shared" si="25"/>
        <v>0.029655897522487592</v>
      </c>
      <c r="K94" s="66">
        <v>30000</v>
      </c>
      <c r="L94" s="58">
        <f>K94/$K$101</f>
        <v>0.016633740294848185</v>
      </c>
      <c r="M94" s="66">
        <v>25000</v>
      </c>
      <c r="N94" s="58">
        <f>M94/$M$101</f>
        <v>0.01295565313960676</v>
      </c>
      <c r="O94" s="40" t="s">
        <v>88</v>
      </c>
    </row>
    <row r="95" spans="1:15" ht="13.5">
      <c r="A95" s="39"/>
      <c r="B95" s="7" t="s">
        <v>134</v>
      </c>
      <c r="C95" s="66">
        <v>-26560.88999999992</v>
      </c>
      <c r="D95" s="58"/>
      <c r="E95" s="99">
        <v>22844</v>
      </c>
      <c r="F95" s="58"/>
      <c r="G95" s="99">
        <v>471</v>
      </c>
      <c r="H95" s="100">
        <f>G95/$G$101</f>
        <v>0.000297920316449787</v>
      </c>
      <c r="I95" s="77">
        <v>45742.3</v>
      </c>
      <c r="J95" s="78">
        <f t="shared" si="25"/>
        <v>0.02718489464435711</v>
      </c>
      <c r="K95" s="66">
        <v>-32252</v>
      </c>
      <c r="L95" s="58">
        <f>K95/$K$101</f>
        <v>-0.017882379732981457</v>
      </c>
      <c r="M95" s="66">
        <v>-23225.3</v>
      </c>
      <c r="N95" s="58">
        <f>M95/$M$101</f>
        <v>-0.012035957234532354</v>
      </c>
      <c r="O95" s="40" t="s">
        <v>165</v>
      </c>
    </row>
    <row r="96" spans="1:15" ht="12.75">
      <c r="A96" s="21"/>
      <c r="B96" s="24" t="s">
        <v>89</v>
      </c>
      <c r="C96" s="63">
        <f>+C97+C98+C99+C100</f>
        <v>33103.85</v>
      </c>
      <c r="D96" s="55">
        <f>C96/C$101</f>
        <v>0.0202978436473224</v>
      </c>
      <c r="E96" s="93">
        <f>+E97+E98+E99+E100</f>
        <v>-9384</v>
      </c>
      <c r="F96" s="55">
        <f>E96/E$101</f>
        <v>-0.00559093501037064</v>
      </c>
      <c r="G96" s="93">
        <f>+G97+G99+G100</f>
        <v>82594</v>
      </c>
      <c r="H96" s="94">
        <f>G96/$G$101</f>
        <v>0.05224295247739641</v>
      </c>
      <c r="I96" s="71">
        <f>+I97+I99+I100</f>
        <v>13052.300000000003</v>
      </c>
      <c r="J96" s="72">
        <f t="shared" si="25"/>
        <v>0.007757052014580429</v>
      </c>
      <c r="K96" s="63">
        <f>+K97+K99+K100</f>
        <v>53773</v>
      </c>
      <c r="L96" s="55">
        <f>K96/$K$101</f>
        <v>0.029814870562495717</v>
      </c>
      <c r="M96" s="63">
        <f>+M97+M99+M100</f>
        <v>41819</v>
      </c>
      <c r="N96" s="55">
        <f>M96/$M$101</f>
        <v>0.021671698345808604</v>
      </c>
      <c r="O96" s="25" t="s">
        <v>60</v>
      </c>
    </row>
    <row r="97" spans="1:15" ht="13.5">
      <c r="A97" s="39"/>
      <c r="B97" s="7" t="s">
        <v>154</v>
      </c>
      <c r="C97" s="66">
        <v>83760.76</v>
      </c>
      <c r="D97" s="58">
        <f>C97/C$101</f>
        <v>0.05135846163696658</v>
      </c>
      <c r="E97" s="99">
        <v>20493</v>
      </c>
      <c r="F97" s="58">
        <f>E97/E$101</f>
        <v>0.012209615427059412</v>
      </c>
      <c r="G97" s="99">
        <v>95361</v>
      </c>
      <c r="H97" s="100">
        <f>G97/$G$101</f>
        <v>0.060318427382097965</v>
      </c>
      <c r="I97" s="77">
        <v>24178</v>
      </c>
      <c r="J97" s="78">
        <f t="shared" si="25"/>
        <v>0.014369115298340184</v>
      </c>
      <c r="K97" s="66">
        <v>83071</v>
      </c>
      <c r="L97" s="58">
        <f>K97/$K$101</f>
        <v>0.046059381334444455</v>
      </c>
      <c r="M97" s="66">
        <v>83619</v>
      </c>
      <c r="N97" s="58">
        <f>M97/$M$101</f>
        <v>0.0433335503952311</v>
      </c>
      <c r="O97" s="2" t="s">
        <v>90</v>
      </c>
    </row>
    <row r="98" spans="1:15" ht="13.5">
      <c r="A98" s="39"/>
      <c r="B98" s="7" t="s">
        <v>135</v>
      </c>
      <c r="C98" s="66">
        <v>105.57</v>
      </c>
      <c r="D98" s="58">
        <f>C98/C$101</f>
        <v>6.473094077721551E-05</v>
      </c>
      <c r="E98" s="99">
        <v>-1729</v>
      </c>
      <c r="F98" s="58">
        <f>E98/E$101</f>
        <v>-0.0010301285840719136</v>
      </c>
      <c r="G98" s="99">
        <v>0</v>
      </c>
      <c r="H98" s="100"/>
      <c r="I98" s="77"/>
      <c r="J98" s="78"/>
      <c r="K98" s="66"/>
      <c r="L98" s="58"/>
      <c r="M98" s="66"/>
      <c r="N98" s="58"/>
      <c r="O98" s="2" t="s">
        <v>164</v>
      </c>
    </row>
    <row r="99" spans="1:15" ht="13.5">
      <c r="A99" s="39"/>
      <c r="B99" s="7" t="s">
        <v>91</v>
      </c>
      <c r="C99" s="66">
        <v>-51678.48</v>
      </c>
      <c r="D99" s="58">
        <f>C99/C$101</f>
        <v>-0.03168700036313836</v>
      </c>
      <c r="E99" s="99">
        <v>-29791</v>
      </c>
      <c r="F99" s="58">
        <f>E99/E$101</f>
        <v>-0.017749312115723757</v>
      </c>
      <c r="G99" s="99">
        <v>-62600</v>
      </c>
      <c r="H99" s="100">
        <f>G99/$G$101</f>
        <v>-0.03959620341774239</v>
      </c>
      <c r="I99" s="77">
        <v>-40890.1</v>
      </c>
      <c r="J99" s="78">
        <f>I99/$I$101</f>
        <v>-0.024301206115504174</v>
      </c>
      <c r="K99" s="66">
        <v>-41700</v>
      </c>
      <c r="L99" s="58">
        <f>K99/$K$101</f>
        <v>-0.02312089900983898</v>
      </c>
      <c r="M99" s="66">
        <v>-41800</v>
      </c>
      <c r="N99" s="58">
        <f>M99/$M$101</f>
        <v>-0.021661852049422503</v>
      </c>
      <c r="O99" s="2" t="s">
        <v>92</v>
      </c>
    </row>
    <row r="100" spans="1:15" ht="14.25" thickBot="1">
      <c r="A100" s="39"/>
      <c r="B100" s="7" t="s">
        <v>123</v>
      </c>
      <c r="C100" s="66">
        <v>916</v>
      </c>
      <c r="D100" s="58">
        <f>C100/C$101</f>
        <v>0.0005616514327169595</v>
      </c>
      <c r="E100" s="99">
        <v>1643</v>
      </c>
      <c r="F100" s="58">
        <f>E100/E$101</f>
        <v>0.0009788902623656182</v>
      </c>
      <c r="G100" s="99">
        <v>49833</v>
      </c>
      <c r="H100" s="100"/>
      <c r="I100" s="77">
        <v>29764.4</v>
      </c>
      <c r="J100" s="78">
        <f>I100/$I$101</f>
        <v>0.01768914283174442</v>
      </c>
      <c r="K100" s="66">
        <v>12402</v>
      </c>
      <c r="L100" s="58"/>
      <c r="M100" s="66"/>
      <c r="N100" s="58"/>
      <c r="O100" s="2" t="s">
        <v>121</v>
      </c>
    </row>
    <row r="101" spans="1:15" ht="15" thickBot="1" thickTop="1">
      <c r="A101" s="47"/>
      <c r="B101" s="48" t="s">
        <v>108</v>
      </c>
      <c r="C101" s="70">
        <v>1630904.7687618241</v>
      </c>
      <c r="D101" s="62">
        <v>1</v>
      </c>
      <c r="E101" s="70">
        <v>1678431.243180898</v>
      </c>
      <c r="F101" s="62">
        <v>1</v>
      </c>
      <c r="G101" s="70">
        <v>1580959.65261028</v>
      </c>
      <c r="H101" s="86">
        <f>G101/$G$101</f>
        <v>1</v>
      </c>
      <c r="I101" s="70">
        <v>1682636.6479774066</v>
      </c>
      <c r="J101" s="86">
        <f>I101/$I$101</f>
        <v>1</v>
      </c>
      <c r="K101" s="70">
        <v>1803563.0873286882</v>
      </c>
      <c r="L101" s="86">
        <f>K101/$K$101</f>
        <v>1</v>
      </c>
      <c r="M101" s="70">
        <v>1929659.564871526</v>
      </c>
      <c r="N101" s="86">
        <f>M101/$M$101</f>
        <v>1</v>
      </c>
      <c r="O101" s="85" t="s">
        <v>155</v>
      </c>
    </row>
    <row r="102" spans="1:15" ht="14.25" thickTop="1">
      <c r="A102" s="41"/>
      <c r="B102" s="1"/>
      <c r="E102" s="42"/>
      <c r="F102" s="42"/>
      <c r="O102" s="43"/>
    </row>
    <row r="103" spans="1:6" ht="16.5" customHeight="1">
      <c r="A103" s="3"/>
      <c r="B103" s="1"/>
      <c r="E103" s="4"/>
      <c r="F103" s="4"/>
    </row>
    <row r="104" spans="2:14" ht="13.5">
      <c r="B104" s="1"/>
      <c r="C104" s="42"/>
      <c r="D104" s="42"/>
      <c r="E104" s="4"/>
      <c r="F104" s="4"/>
      <c r="G104" s="42"/>
      <c r="H104" s="42"/>
      <c r="I104" s="42"/>
      <c r="J104" s="42"/>
      <c r="K104" s="42"/>
      <c r="L104" s="42"/>
      <c r="M104" s="42"/>
      <c r="N104" s="42"/>
    </row>
    <row r="105" spans="3:14" ht="12.75">
      <c r="C105" s="4"/>
      <c r="D105" s="4"/>
      <c r="G105" s="4"/>
      <c r="H105" s="4"/>
      <c r="I105" s="4"/>
      <c r="J105" s="4"/>
      <c r="K105" s="4"/>
      <c r="L105" s="4"/>
      <c r="M105" s="4"/>
      <c r="N105" s="4"/>
    </row>
    <row r="106" spans="3:14" ht="12.75">
      <c r="C106" s="4"/>
      <c r="D106" s="4"/>
      <c r="E106" s="4"/>
      <c r="F106" s="44"/>
      <c r="G106" s="4"/>
      <c r="H106" s="4"/>
      <c r="I106" s="4"/>
      <c r="J106" s="4"/>
      <c r="K106" s="4"/>
      <c r="L106" s="4"/>
      <c r="M106" s="4"/>
      <c r="N106" s="4"/>
    </row>
    <row r="107" spans="5:6" ht="12.75">
      <c r="E107" s="45"/>
      <c r="F107" s="46"/>
    </row>
    <row r="108" spans="3:14" ht="12.75">
      <c r="C108" s="4"/>
      <c r="D108" s="44"/>
      <c r="G108" s="4"/>
      <c r="H108" s="44"/>
      <c r="I108" s="44"/>
      <c r="J108" s="44"/>
      <c r="K108" s="44"/>
      <c r="L108" s="44"/>
      <c r="M108" s="44"/>
      <c r="N108" s="44"/>
    </row>
    <row r="109" spans="3:14" ht="12.75">
      <c r="C109" s="45"/>
      <c r="D109" s="46"/>
      <c r="G109" s="45"/>
      <c r="H109" s="46"/>
      <c r="I109" s="46"/>
      <c r="J109" s="46"/>
      <c r="K109" s="46"/>
      <c r="L109" s="46"/>
      <c r="M109" s="46"/>
      <c r="N109" s="46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45" r:id="rId1"/>
  <headerFooter alignWithMargins="0">
    <oddHeader>&amp;LTab.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Gentian Opre</cp:lastModifiedBy>
  <cp:lastPrinted>2018-10-25T15:38:50Z</cp:lastPrinted>
  <dcterms:created xsi:type="dcterms:W3CDTF">2007-10-11T18:21:49Z</dcterms:created>
  <dcterms:modified xsi:type="dcterms:W3CDTF">2020-11-20T09:23:25Z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