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04" windowWidth="23256" windowHeight="12720" tabRatio="911" activeTab="0"/>
  </bookViews>
  <sheets>
    <sheet name="P1. Te Ardhurat e Veta" sheetId="1" r:id="rId1"/>
    <sheet name="P2. Buxheti Vjetor 2020" sheetId="2" r:id="rId2"/>
    <sheet name="P2.1Buxheti Vjetor 2021" sheetId="3" r:id="rId3"/>
    <sheet name="P2.2 Buxheti Vjetor 2022" sheetId="4" r:id="rId4"/>
    <sheet name="P.3 Punonjes Pusheti Gjyqesor " sheetId="5" r:id="rId5"/>
    <sheet name="P.3.1 Punonjes shtese" sheetId="6" r:id="rId6"/>
    <sheet name="P 4. Nr i punonjesve " sheetId="7" r:id="rId7"/>
    <sheet name="P5. Cash Flow" sheetId="8" r:id="rId8"/>
    <sheet name="P.6 Inv. Brend." sheetId="9" r:id="rId9"/>
  </sheets>
  <externalReferences>
    <externalReference r:id="rId12"/>
    <externalReference r:id="rId13"/>
  </externalReferences>
  <definedNames>
    <definedName name="_xlnm._FilterDatabase" localSheetId="8" hidden="1">'P.6 Inv. Brend.'!$A$8:$X$145</definedName>
    <definedName name="_xlnm.Print_Area" localSheetId="6">'P 4. Nr i punonjesve '!$A$1:$Q$51</definedName>
    <definedName name="_xlnm.Print_Area" localSheetId="5">'P.3.1 Punonjes shtese'!$A$1:$AE$52</definedName>
    <definedName name="_xlnm.Print_Area" localSheetId="8">'P.6 Inv. Brend.'!$A$1:$U$144</definedName>
    <definedName name="_xlnm.Print_Area" localSheetId="0">'P1. Te Ardhurat e Veta'!$A$1:$K$125</definedName>
    <definedName name="_xlnm.Print_Area" localSheetId="1">'P2. Buxheti Vjetor 2020'!$A$1:$P$46</definedName>
    <definedName name="_xlnm.Print_Area" localSheetId="2">'P2.1Buxheti Vjetor 2021'!$A$1:$P$28</definedName>
    <definedName name="_xlnm.Print_Area" localSheetId="3">'P2.2 Buxheti Vjetor 2022'!$A$1:$P$47</definedName>
    <definedName name="_xlnm.Print_Area" localSheetId="7">'P5. Cash Flow'!$A$1:$O$55</definedName>
  </definedNames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T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400 shtesa u vu ne paga</t>
        </r>
      </text>
    </comment>
    <comment ref="T36" authorId="0">
      <text>
        <r>
          <rPr>
            <b/>
            <sz val="9"/>
            <rFont val="Tahoma"/>
            <family val="2"/>
          </rPr>
          <t>Donika
nga 82 milion, 40 milion jane shtuar ne paga</t>
        </r>
      </text>
    </comment>
    <comment ref="T3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 milion ne sigurime</t>
        </r>
      </text>
    </comment>
    <comment ref="T3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17 milion operative dhe 606 eshte 750</t>
        </r>
      </text>
    </comment>
    <comment ref="T3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20 milion ne investime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T9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gadishmeri</t>
        </r>
      </text>
    </comment>
  </commentList>
</comments>
</file>

<file path=xl/sharedStrings.xml><?xml version="1.0" encoding="utf-8"?>
<sst xmlns="http://schemas.openxmlformats.org/spreadsheetml/2006/main" count="1944" uniqueCount="496">
  <si>
    <t>605</t>
  </si>
  <si>
    <t>230</t>
  </si>
  <si>
    <t>Emertimi</t>
  </si>
  <si>
    <t>Kodi</t>
  </si>
  <si>
    <t>Paga</t>
  </si>
  <si>
    <t>Subvencione</t>
  </si>
  <si>
    <t>Grupi</t>
  </si>
  <si>
    <t>Totali</t>
  </si>
  <si>
    <t xml:space="preserve">Titulli </t>
  </si>
  <si>
    <t xml:space="preserve">Kapitulli </t>
  </si>
  <si>
    <t xml:space="preserve">Pagat </t>
  </si>
  <si>
    <t xml:space="preserve">Kontrib. e Sigurimeve Shoqerore </t>
  </si>
  <si>
    <t>Mallra dhe Sherbime</t>
  </si>
  <si>
    <t>Subvenci- onet</t>
  </si>
  <si>
    <t>Te Tjera Transfer. Korrente Brendshme</t>
  </si>
  <si>
    <t>Transfer. Korrente te Huaja</t>
  </si>
  <si>
    <t xml:space="preserve">Shpenzime Kapitale te Patrupezu-ara </t>
  </si>
  <si>
    <t>Shpenzime Kapitale te Trupezuara</t>
  </si>
  <si>
    <t>&lt;&lt;Emertimi i Programit&gt;&gt;</t>
  </si>
  <si>
    <t xml:space="preserve">Çelje nga Buxheti i Pergjithshem    </t>
  </si>
  <si>
    <t xml:space="preserve">Financim i Huaj </t>
  </si>
  <si>
    <t>Kostot Lokale per Projektet me Financim te Huaj</t>
  </si>
  <si>
    <t xml:space="preserve">Mbulimi i TVSH, Detyrimeve Doganore </t>
  </si>
  <si>
    <t xml:space="preserve">Shpenzime nga te Ardhurat </t>
  </si>
  <si>
    <t>Nr.</t>
  </si>
  <si>
    <t>606</t>
  </si>
  <si>
    <t>Transferta per Buxhetet Familjare dhe Individet</t>
  </si>
  <si>
    <t>TOTALI</t>
  </si>
  <si>
    <t>Programi</t>
  </si>
  <si>
    <t>Sigurime Shoqerore</t>
  </si>
  <si>
    <t>Transferta te Brendshme</t>
  </si>
  <si>
    <t>Transferta te Jashtme</t>
  </si>
  <si>
    <t>Transferta te Buxhetet Familiare dhe Individet</t>
  </si>
  <si>
    <t>Shpenzime Kapitale te Trupezuara te Brendshme</t>
  </si>
  <si>
    <t>Shpenzime Kapitale te Patrupezuara te Brendshme</t>
  </si>
  <si>
    <t>Shpenzime Kapitale te Patrupezuara te Huaja</t>
  </si>
  <si>
    <t>Shpenzime Kapitale te Trupezuara te Huaja</t>
  </si>
  <si>
    <t>Emertimi i Artikujve Buxhetore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</si>
  <si>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</si>
  <si>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</si>
  <si>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</si>
  <si>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</si>
  <si>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</si>
  <si>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</si>
  <si>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</si>
  <si>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</si>
  <si>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</si>
  <si>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</si>
  <si>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</si>
  <si>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</si>
  <si>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Shpenzime per Mallra dhe Sherbime</t>
  </si>
  <si>
    <t>Emri</t>
  </si>
  <si>
    <t>Data</t>
  </si>
  <si>
    <t>II-a</t>
  </si>
  <si>
    <t>II-b</t>
  </si>
  <si>
    <t>III-a</t>
  </si>
  <si>
    <t>III-b</t>
  </si>
  <si>
    <t>IV-a</t>
  </si>
  <si>
    <t>a</t>
  </si>
  <si>
    <t>b</t>
  </si>
  <si>
    <t>I</t>
  </si>
  <si>
    <t>II</t>
  </si>
  <si>
    <t xml:space="preserve">Lista Permbledhese e Projekteve te Investimeve Publike me Financim te Brendshem te parashikuara </t>
  </si>
  <si>
    <t>Kapitulli</t>
  </si>
  <si>
    <t>Llogaria ekonomike</t>
  </si>
  <si>
    <t xml:space="preserve"> </t>
  </si>
  <si>
    <t>Kodi i institucionit</t>
  </si>
  <si>
    <t>Ne 000 leke</t>
  </si>
  <si>
    <t xml:space="preserve">   </t>
  </si>
  <si>
    <t xml:space="preserve">         </t>
  </si>
  <si>
    <t>Totali i programit 1</t>
  </si>
  <si>
    <t>Totali i programit 2</t>
  </si>
  <si>
    <t>Totali i programit 3</t>
  </si>
  <si>
    <t>ne 000/leke</t>
  </si>
  <si>
    <t>Kodi 
i programit</t>
  </si>
  <si>
    <t>Lloji i Te Ardhurave</t>
  </si>
  <si>
    <t>Baza Ligjore, Ligj, VKM, Udhezime, 
numer dhe data e miratimit</t>
  </si>
  <si>
    <t xml:space="preserve">Nga te Cilat </t>
  </si>
  <si>
    <t>Kodi i programit</t>
  </si>
  <si>
    <t>Derdhen ne Buxhet. e Pergj.</t>
  </si>
  <si>
    <t>I takojne Institucionit</t>
  </si>
  <si>
    <t>Te Ardhurat Total</t>
  </si>
  <si>
    <t>Pasqyra Nr.2: Permbledhese e Kerkesave Buxhetore</t>
  </si>
  <si>
    <t>Nenshkrimi</t>
  </si>
  <si>
    <t>Shtojca 1/A. Pasqyrat Shtesë për Buxhetin Vjetor</t>
  </si>
  <si>
    <t>Pasqyra Nr.1: Parashikimi i te Ardhurave te Veta te secilit Program te Njesise se Qeverisjes Qendrore</t>
  </si>
  <si>
    <t>Njesia e Qeverisjes Qendrore</t>
  </si>
  <si>
    <t>Kodi 
i 
te ardhurave</t>
  </si>
  <si>
    <t>Koordinatori i GMS/ Nepunesi Autorizues</t>
  </si>
  <si>
    <t>Drejtori i Drejtorise Ekonomike/Finances/Nepunesi Zbatues</t>
  </si>
  <si>
    <t>IV</t>
  </si>
  <si>
    <t>Koordinatori i GMS / Nepunesi Autorizues</t>
  </si>
  <si>
    <t>Drejtori i Drejtorise Ekonomike/Finances
Nepunesi Zbatues</t>
  </si>
  <si>
    <t>2017</t>
  </si>
  <si>
    <t>2018</t>
  </si>
  <si>
    <t>2019</t>
  </si>
  <si>
    <t>2020</t>
  </si>
  <si>
    <t>Viti 2020</t>
  </si>
  <si>
    <t>Viti 2021</t>
  </si>
  <si>
    <t>Renditja sipas prioriteteve  *</t>
  </si>
  <si>
    <t>Entiteti I Qeverisjes</t>
  </si>
  <si>
    <t>Emërtimi  institucionit</t>
  </si>
  <si>
    <t>Kodi i Degës së Thesarit</t>
  </si>
  <si>
    <t>Kodi i Projektit</t>
  </si>
  <si>
    <t>Emërtimi i Projektit</t>
  </si>
  <si>
    <t xml:space="preserve">Statusi projektit </t>
  </si>
  <si>
    <t>Vitit Fillimit</t>
  </si>
  <si>
    <t>Vlera Totale e projektit</t>
  </si>
  <si>
    <t>Parashikimi për v.2020</t>
  </si>
  <si>
    <t>Parashikimi për v.2021</t>
  </si>
  <si>
    <t>(vazhdim/I ri)</t>
  </si>
  <si>
    <t>Plan</t>
  </si>
  <si>
    <t>Fakt</t>
  </si>
  <si>
    <t>2021</t>
  </si>
  <si>
    <t>Pasqyra 6</t>
  </si>
  <si>
    <t>Emertimi ministrise/Institucionit</t>
  </si>
  <si>
    <t xml:space="preserve">Numri i punonjësve PLAN </t>
  </si>
  <si>
    <t>Numri i punonjësve FAKT</t>
  </si>
  <si>
    <t xml:space="preserve">Parashikimi  </t>
  </si>
  <si>
    <t>Pasqyra nr.4/1 Numri i punonjesve me kontrate te perkohshme pune</t>
  </si>
  <si>
    <t>Numri i punonjësve me kontrate  të miratuar me VKM</t>
  </si>
  <si>
    <t>ARGUMENTIMI I KERKESES PER PUNONJES ME KONTRATE PER VITIN 2019</t>
  </si>
  <si>
    <t xml:space="preserve">Emertimi </t>
  </si>
  <si>
    <t xml:space="preserve">Nr. pun </t>
  </si>
  <si>
    <t>Funksioni</t>
  </si>
  <si>
    <t>Kohezgjatja e kontrates</t>
  </si>
  <si>
    <t>Kategoria pages</t>
  </si>
  <si>
    <t>Deri ne 5 ore/dite</t>
  </si>
  <si>
    <t>Per veprimtari dytesore qe mbulohet nga te ardhurat</t>
  </si>
  <si>
    <t>Mesatarisht Ore mesimore</t>
  </si>
  <si>
    <t>Pasqyra nr.4 Numri i punonjesve sipas strukturave organike</t>
  </si>
  <si>
    <t>Viti I përfundimit</t>
  </si>
  <si>
    <t>Fondi per vitin 2019 ne 000/leke</t>
  </si>
  <si>
    <t>Pushteti Gjyqesor</t>
  </si>
  <si>
    <t xml:space="preserve">  1 /vit</t>
  </si>
  <si>
    <t>03310 -Buxheti Gjyqesor</t>
  </si>
  <si>
    <t>01110 - Planifikim, Menaxhim, Administrim</t>
  </si>
  <si>
    <t xml:space="preserve"> Planifikim, Menaxhim, Administrim</t>
  </si>
  <si>
    <t>Buxheti Gjyqesor 03310</t>
  </si>
  <si>
    <t xml:space="preserve"> Planifikim, Menaxhim, Administrim-01110</t>
  </si>
  <si>
    <t>7081006 +466</t>
  </si>
  <si>
    <t xml:space="preserve">Takse nga aktet e pulles </t>
  </si>
  <si>
    <t>V.K.M. nr. 432 dt. 28.06.2006" Per krijimin e admin. e te ardh. qe krijojne inst.buxhetore; V.K.M. nr. 430 dt. 9.07.1998" Per dhenien me qera te objekt. Nderm., a institucioneve shteterore ";    Udhezim i perbashket i Ministrit te Finanacve dhe Ministrit te Drejtesise nr. 33 date 29.12.2014 . Udhezimi "Per Zbatimin e buxhetit te shtetit " dhe Udhezim nr. 1 date 08.03.2013 I Bordit Drejtues te Z.A.B.Gj. Dhe Ministrit te Finanacve "Per perdorimin e te ardhurave te krijuara nga tarifat e sherbimeve te administrates gjyqesore</t>
  </si>
  <si>
    <t xml:space="preserve">7112100 +466 </t>
  </si>
  <si>
    <t xml:space="preserve">Te ardhura nga taksat gjyqesore(1 % e kerkese padive) </t>
  </si>
  <si>
    <t xml:space="preserve">Te ardhura nga qeraja </t>
  </si>
  <si>
    <t>Te ardhura nga sekuestro</t>
  </si>
  <si>
    <t xml:space="preserve">Te tjera te ardhura sekondare ( posta) </t>
  </si>
  <si>
    <t xml:space="preserve">Gjoba Gjyqesore </t>
  </si>
  <si>
    <t>Te ardhura nga fotokopja</t>
  </si>
  <si>
    <t>Grant nga I njejti nivel qeverisje</t>
  </si>
  <si>
    <t xml:space="preserve">Te ardhura te tjera jo tatimore </t>
  </si>
  <si>
    <t xml:space="preserve">Te ardhura nga shitja e mallrave dhe sherbimeve </t>
  </si>
  <si>
    <t>Te tjera tatim mbi te ardhurat ( tatim ne burim)</t>
  </si>
  <si>
    <t>Te ardhura nga shitja e aktiveve te qendrueshme</t>
  </si>
  <si>
    <t xml:space="preserve">Te ardhura nga veprime gjyqesore </t>
  </si>
  <si>
    <t>Buxheti Gjyqesor</t>
  </si>
  <si>
    <t>03310  Buxheti Gjyqesor</t>
  </si>
  <si>
    <t>03310 Buxheti Gjyqesor</t>
  </si>
  <si>
    <t>01110 Planifikim, Menaxhim, Administrim</t>
  </si>
  <si>
    <t>FUNKSIONI ( SIPAS STRUKTURES)</t>
  </si>
  <si>
    <t xml:space="preserve">Nr. punonjesve </t>
  </si>
  <si>
    <t>Paaga referuese</t>
  </si>
  <si>
    <t xml:space="preserve">Paga baze </t>
  </si>
  <si>
    <t>Paga  brutto</t>
  </si>
  <si>
    <t>Shtesa per page ( te dhena ne total)</t>
  </si>
  <si>
    <t>Total paga bruto vjetore (000/leke)</t>
  </si>
  <si>
    <t xml:space="preserve">Fond I Vecante </t>
  </si>
  <si>
    <t xml:space="preserve"> Fond page mbi te cilen llogariten sigurimet shoqerore  </t>
  </si>
  <si>
    <t>Fondi per sigurimet shoqerore (000/leke)</t>
  </si>
  <si>
    <t>Totali  fondi I pagave dhe kontributit per sigurimet shoqerore</t>
  </si>
  <si>
    <t>Paga mesatare mujore (bruto)</t>
  </si>
  <si>
    <t>Paga e Grupit/Paga baze</t>
  </si>
  <si>
    <t xml:space="preserve">Vjetersia mesatare </t>
  </si>
  <si>
    <t>Shtesa per pozicion ne leke</t>
  </si>
  <si>
    <t>Paga per Pozicion per nr total</t>
  </si>
  <si>
    <t>Fondi VJETOR i pages baze (000/leke)</t>
  </si>
  <si>
    <t>ne vite</t>
  </si>
  <si>
    <t>ne leke</t>
  </si>
  <si>
    <t>Fondi I pagave per pjesen e shteses per kushte pune ( 000/ leke)</t>
  </si>
  <si>
    <t>Niveli i shteses per shperblim per aftesi</t>
  </si>
  <si>
    <t>Fondi I pagave per pjesen e shteses per kualifikim 000/leke</t>
  </si>
  <si>
    <t>Niveli I shteses per grade</t>
  </si>
  <si>
    <t xml:space="preserve">Fondi I pagave per pjesen e shteses per grade (000/leke) </t>
  </si>
  <si>
    <t>Shtesa  per punet jasht orarit</t>
  </si>
  <si>
    <t>Fondi I pagave per shtesen per punet jasht orarit (000/leke)</t>
  </si>
  <si>
    <t>Shtesa page te rregulluara me ligje te vecanta</t>
  </si>
  <si>
    <t>Fondi I pages per shtesat e pages te rregulluara me ligje te vecanta (000/leke)</t>
  </si>
  <si>
    <t>Shtesa te tjera</t>
  </si>
  <si>
    <t>Fondi I pages per pjesen e shtesave te tjera</t>
  </si>
  <si>
    <t xml:space="preserve">Total fondi  I shtesave te pagave (000/leke) </t>
  </si>
  <si>
    <t xml:space="preserve">Punonjesit me Grada </t>
  </si>
  <si>
    <t>Kryetar I Gjykates se Larte</t>
  </si>
  <si>
    <t>G-3</t>
  </si>
  <si>
    <t xml:space="preserve">Gjyqtar ne Gjykaten e Larte </t>
  </si>
  <si>
    <t>G-2</t>
  </si>
  <si>
    <t>G-1</t>
  </si>
  <si>
    <t xml:space="preserve">Punonjesit me page grupi </t>
  </si>
  <si>
    <t>Kancelar ne Gj.Larte</t>
  </si>
  <si>
    <t xml:space="preserve">Ndihmes ligjore ne Gjykaten e Apelit Administrativ </t>
  </si>
  <si>
    <t xml:space="preserve">Ndihmes ligjore ne gjykatat administrative te Shkalles se Pare </t>
  </si>
  <si>
    <t>Kancelar Apeli</t>
  </si>
  <si>
    <t>Kancelar Apeli Krimet</t>
  </si>
  <si>
    <t>Kancelar  Rrethi</t>
  </si>
  <si>
    <t>Kancelar  Rrethi Krimet</t>
  </si>
  <si>
    <t xml:space="preserve">Sekret.Kryetarit te Gjykates se Larte </t>
  </si>
  <si>
    <t>Drejtor Kabineti ne Gj.Larte</t>
  </si>
  <si>
    <t>I-a</t>
  </si>
  <si>
    <t xml:space="preserve">Keshill te Kryetarit te Gjykates se Larte </t>
  </si>
  <si>
    <t>I-b</t>
  </si>
  <si>
    <t>Pergj sektori ne Gj.Larte</t>
  </si>
  <si>
    <t xml:space="preserve">Ndihmes ligjor ne Gjykaten e Apelit Tirane </t>
  </si>
  <si>
    <t>Specialiste ne Gj.larte</t>
  </si>
  <si>
    <t xml:space="preserve"> K/sekretare + K/dege buxheti+Specialiste personeli</t>
  </si>
  <si>
    <t xml:space="preserve">Specialist  IT ne gjykata+ ZMP+ ekonomist </t>
  </si>
  <si>
    <t>Specialsite ne Gj.Krimeve te Renda (4 Rrethi+1 Apeli)</t>
  </si>
  <si>
    <t xml:space="preserve"> Sekretar gjyqesor</t>
  </si>
  <si>
    <t>IV-b</t>
  </si>
  <si>
    <t>Arkivist gjyqesor</t>
  </si>
  <si>
    <t xml:space="preserve">Punonjesit me klasa </t>
  </si>
  <si>
    <t>Punonjes te ruajtjes se rendit ne Gj.Larte</t>
  </si>
  <si>
    <t>VIII/1</t>
  </si>
  <si>
    <t>Nd/specialiste  ne Gj.Larte+operator</t>
  </si>
  <si>
    <t>VII/1</t>
  </si>
  <si>
    <t>Magaziniere ne Gj.Larte</t>
  </si>
  <si>
    <t>Pun.mirembajtje ne Gj.Larte</t>
  </si>
  <si>
    <t>Shoferi kryetarit  ne Gj.Larte</t>
  </si>
  <si>
    <t>Shofere gjyqtari ne Gj.Larte</t>
  </si>
  <si>
    <t>VI/1</t>
  </si>
  <si>
    <t>Shofere korier ne  Gj.Larte</t>
  </si>
  <si>
    <t>Shofere kancelari ne Gj.Larte</t>
  </si>
  <si>
    <t>V/1</t>
  </si>
  <si>
    <t>Pun pastrimi ne Gj.Larte</t>
  </si>
  <si>
    <t>III/1</t>
  </si>
  <si>
    <t>Lidhja II</t>
  </si>
  <si>
    <t>Sekretare gjyqesore  me arsim te mesem</t>
  </si>
  <si>
    <t>XII</t>
  </si>
  <si>
    <t>Arkivist gjyqesor me arsim te mesem</t>
  </si>
  <si>
    <t>VIII</t>
  </si>
  <si>
    <t>Shofer/ Mirmbajtes</t>
  </si>
  <si>
    <t xml:space="preserve">Magazinier </t>
  </si>
  <si>
    <t>V</t>
  </si>
  <si>
    <t>Nepunes gjyqesor</t>
  </si>
  <si>
    <t>Mirmbajtes</t>
  </si>
  <si>
    <t xml:space="preserve">Punonjes sigurie </t>
  </si>
  <si>
    <t>Pastrues</t>
  </si>
  <si>
    <t xml:space="preserve">Totali </t>
  </si>
  <si>
    <t>Paga Referuese baze = Ligji nr. 96/2016 Neni  12, pika 5, germa a) - VKM 184/2017</t>
  </si>
  <si>
    <t>Paga ne Grup - Ligji nr. 96/2016 neni 12, pika 5, germa b) - VKM nr 187/2017- VKM 717/2009</t>
  </si>
  <si>
    <t>Ligji 96/2016, neni 2, pika j)</t>
  </si>
  <si>
    <t>Ligji 115/2016 -neni 7, pika 2, germa a)</t>
  </si>
  <si>
    <t>Ligj nr. 96/2016, meni 12, pika 3, 4 - pika 2 - vkm 187/2017,, pika 2, germa b)</t>
  </si>
  <si>
    <t>Ligj nr. 96/2016, meni 14, pika 1 - pika 2 - vkm 187/2017,, pika 2, germa b)</t>
  </si>
  <si>
    <t>Pasqyra Nr.3: Permbledhese e shpenzimeve per pagat per Pushtetin Gjyqesor</t>
  </si>
  <si>
    <t>në mijë lekë</t>
  </si>
  <si>
    <t>001</t>
  </si>
  <si>
    <t>01</t>
  </si>
  <si>
    <t>03310</t>
  </si>
  <si>
    <t>M290072</t>
  </si>
  <si>
    <t>vazhdim</t>
  </si>
  <si>
    <t>M290066</t>
  </si>
  <si>
    <t>M290068</t>
  </si>
  <si>
    <t>0707</t>
  </si>
  <si>
    <t>1515</t>
  </si>
  <si>
    <t>0625</t>
  </si>
  <si>
    <t>Gj.Rr.Gjyqësor Elbasan</t>
  </si>
  <si>
    <t>0808</t>
  </si>
  <si>
    <t>Gj.Rr.Gjyqësor Fier</t>
  </si>
  <si>
    <t>0909</t>
  </si>
  <si>
    <t>3535</t>
  </si>
  <si>
    <t>3513</t>
  </si>
  <si>
    <t>1836</t>
  </si>
  <si>
    <t>Gj.Rr.Gjyqësor Krujë</t>
  </si>
  <si>
    <t>0716</t>
  </si>
  <si>
    <t>01110</t>
  </si>
  <si>
    <t>1111</t>
  </si>
  <si>
    <t>3333</t>
  </si>
  <si>
    <t>3737</t>
  </si>
  <si>
    <t>Gj.Rr.Gjyqësor Berat</t>
  </si>
  <si>
    <t>0202</t>
  </si>
  <si>
    <t>Gj.Rr.Gjyqësor Pukë</t>
  </si>
  <si>
    <t>3330</t>
  </si>
  <si>
    <t>0922</t>
  </si>
  <si>
    <t>Gj.Rr.Gjyqësor Pogradec</t>
  </si>
  <si>
    <t>1529</t>
  </si>
  <si>
    <t>0606</t>
  </si>
  <si>
    <t>M290075</t>
  </si>
  <si>
    <t>M290087</t>
  </si>
  <si>
    <t>Total Pushteti Gjyqesor</t>
  </si>
  <si>
    <t>Totali  Pushteti Gjyqesor</t>
  </si>
  <si>
    <t>Paga mesaatare mujore sipas kategorise ne leke</t>
  </si>
  <si>
    <r>
      <t xml:space="preserve">Parashikimi per Vitin </t>
    </r>
    <r>
      <rPr>
        <b/>
        <sz val="8"/>
        <rFont val="Times New Roman"/>
        <family val="1"/>
      </rPr>
      <t>2021</t>
    </r>
  </si>
  <si>
    <t>KLGJ</t>
  </si>
  <si>
    <t>PBA 2020-2022</t>
  </si>
  <si>
    <t>Viti 2022</t>
  </si>
  <si>
    <t>Fakti i Vitit 2018</t>
  </si>
  <si>
    <t>I pritshmi i vitit 2019</t>
  </si>
  <si>
    <t>Parashikimi per vitin 2020</t>
  </si>
  <si>
    <r>
      <t xml:space="preserve">Parashikimi per Vitin </t>
    </r>
    <r>
      <rPr>
        <b/>
        <sz val="8"/>
        <rFont val="Times New Roman"/>
        <family val="1"/>
      </rPr>
      <t>2022</t>
    </r>
  </si>
  <si>
    <t>Delegime per gjyqtaret dhe niveli I shteses per kushte pune per adm</t>
  </si>
  <si>
    <t>9=(5+7+8)</t>
  </si>
  <si>
    <t>10=9/1000</t>
  </si>
  <si>
    <t>16(15*1)</t>
  </si>
  <si>
    <t>Kryetar KLGJ</t>
  </si>
  <si>
    <t>02</t>
  </si>
  <si>
    <t>Zv/Kryetar KLGJ</t>
  </si>
  <si>
    <t>03</t>
  </si>
  <si>
    <t>Anetar KLGJ</t>
  </si>
  <si>
    <t>04</t>
  </si>
  <si>
    <t>Keshilltar Etike KLGJ</t>
  </si>
  <si>
    <t>05</t>
  </si>
  <si>
    <t>06</t>
  </si>
  <si>
    <t xml:space="preserve">Specialist te njesia te vleres. Profes &amp; Etik te gjyqt per Vetingun 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</si>
  <si>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</si>
  <si>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</si>
  <si>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</si>
  <si>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</si>
  <si>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</si>
  <si>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</si>
  <si>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</si>
  <si>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</si>
  <si>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</si>
  <si>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</si>
  <si>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45</t>
  </si>
  <si>
    <t>Shofer Anetare KLGJ</t>
  </si>
  <si>
    <t>VII</t>
  </si>
  <si>
    <t>49</t>
  </si>
  <si>
    <t>VI</t>
  </si>
  <si>
    <t>47</t>
  </si>
  <si>
    <t>52</t>
  </si>
  <si>
    <t>III</t>
  </si>
  <si>
    <t>Parashikimi i shpenzimeve per personelin per  vitin 2020</t>
  </si>
  <si>
    <t>18(17/1000)</t>
  </si>
  <si>
    <t>20(19*12/1000)</t>
  </si>
  <si>
    <t>ZV-Kryetar I Gjykates se Larte</t>
  </si>
  <si>
    <t>Kryetar Gjykates kunder korrupsionit Apel</t>
  </si>
  <si>
    <t xml:space="preserve">ZV-Kryetar Gjykates korrupsionit Apel </t>
  </si>
  <si>
    <t xml:space="preserve">Gjyqtar ne Gj. Kunder Korrupsionit Apel </t>
  </si>
  <si>
    <t>Kryetar Gjykates Apeli</t>
  </si>
  <si>
    <t>ZV-Kryetar Gjykates Apeli</t>
  </si>
  <si>
    <t xml:space="preserve">Gjyqtare Apeli </t>
  </si>
  <si>
    <t>Kryetar Gjykates kunder korrupsionit Rrethi</t>
  </si>
  <si>
    <t>ZV/Kryetar Gjykates kunder korrupsionit Rrethi</t>
  </si>
  <si>
    <t>Gjyqtare ne Gjykate kunder korrupsionit Rrethi</t>
  </si>
  <si>
    <t>Kryetar Gjykate  Rrethi</t>
  </si>
  <si>
    <t>ZV/Kryetar Gjykate Rrethi</t>
  </si>
  <si>
    <t>Gjyqtare ne Gjykate Rrethi</t>
  </si>
  <si>
    <t xml:space="preserve">Ndihmes Mgjistrate/Keshilltare  ligjore ne Gjykaten e Larte </t>
  </si>
  <si>
    <t>17</t>
  </si>
  <si>
    <t xml:space="preserve">Ndihmes ligjore ne Gjykaten e Apelit / Apeli Administrativ 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</si>
  <si>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</si>
  <si>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</si>
  <si>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</si>
  <si>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</si>
  <si>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</si>
  <si>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</si>
  <si>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</si>
  <si>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</si>
  <si>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</si>
  <si>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29</t>
  </si>
  <si>
    <t>32</t>
  </si>
  <si>
    <t>33</t>
  </si>
  <si>
    <t>35</t>
  </si>
  <si>
    <t>36</t>
  </si>
  <si>
    <t>38</t>
  </si>
  <si>
    <t>39</t>
  </si>
  <si>
    <t>41</t>
  </si>
  <si>
    <t>42</t>
  </si>
  <si>
    <t>43</t>
  </si>
  <si>
    <t>46</t>
  </si>
  <si>
    <t>48</t>
  </si>
  <si>
    <t>50</t>
  </si>
  <si>
    <t>53</t>
  </si>
  <si>
    <t>54</t>
  </si>
  <si>
    <t>55</t>
  </si>
  <si>
    <t>56</t>
  </si>
  <si>
    <t>57</t>
  </si>
  <si>
    <t>58</t>
  </si>
  <si>
    <t>59</t>
  </si>
  <si>
    <t>60</t>
  </si>
  <si>
    <t>Artikujt</t>
  </si>
  <si>
    <t xml:space="preserve">Kerkesa </t>
  </si>
  <si>
    <t>Diferenca e pambuluar me fonde</t>
  </si>
  <si>
    <t>Shpenzime Korrente</t>
  </si>
  <si>
    <t>Sigurime</t>
  </si>
  <si>
    <t>Operative</t>
  </si>
  <si>
    <t xml:space="preserve">Kapitale (230-232) </t>
  </si>
  <si>
    <t>Alokimi i fondeve për programin 01110 - Buxheti Gjyqësor</t>
  </si>
  <si>
    <t xml:space="preserve">Tavanet e </t>
  </si>
  <si>
    <t>Drejtor njesia vleres. Profes &amp; Etik te gjyqt  KLGJ</t>
  </si>
  <si>
    <t>Sekretar i pergjithshem KLGJ</t>
  </si>
  <si>
    <t>Drejtor Kabineti  KLGJ</t>
  </si>
  <si>
    <t>Keshilltar Kabineti KLGJ</t>
  </si>
  <si>
    <t>Drejtor Departamenti  KLGJ</t>
  </si>
  <si>
    <t>Keshilltare te  Kom Perhershme KLGJ</t>
  </si>
  <si>
    <t>Drejtor Drejtorie KLGJ</t>
  </si>
  <si>
    <t>Shef Sektori  KLGJ</t>
  </si>
  <si>
    <t>Inspektor  auditi te brendshem KLGJ</t>
  </si>
  <si>
    <t>Specialiste KLGJ</t>
  </si>
  <si>
    <t>Shofer Korrier KLGJ</t>
  </si>
  <si>
    <t>Teknik mirembajtje KLGJ</t>
  </si>
  <si>
    <t>Recepsionist KLGJ</t>
  </si>
  <si>
    <t>Punetore pastrimi KLGJ</t>
  </si>
  <si>
    <t>Asistent Kryetar  KLGJ</t>
  </si>
  <si>
    <t>Tabela e shpenzimeve te personelit per punonjesit shtese per vitin 2020</t>
  </si>
  <si>
    <t>G-1 gjyqtari shkalles 1 dhe administrative - 90% te pages referuese</t>
  </si>
  <si>
    <t>G-2 gjyqtari apelit  98% te pages referuese</t>
  </si>
  <si>
    <t>G-3 Gjykata Larte, Apeli Krimet</t>
  </si>
  <si>
    <t xml:space="preserve">Luljeta </t>
  </si>
  <si>
    <t>Laze</t>
  </si>
  <si>
    <t>Rudin</t>
  </si>
  <si>
    <t>Baqli</t>
  </si>
  <si>
    <t>2022</t>
  </si>
  <si>
    <t xml:space="preserve">Numri i parashikuar per vitin 2020 dhe 2021 eshte planifikuar per te siguruar nje raport te drejte te numrit te gjyqtareve me stafin administrativ. Per t'iu peraferuar standardit europian qe eshte 1:3 kemi parashikuar nje rritje graduale. </t>
  </si>
  <si>
    <t xml:space="preserve">Me numrin 1368 punonjes raporti i stafit administrativ me stafin e gjyqtareve eshte 1:2.4. Me numrin 1525, raporti do te jete 1:2.7 dhe me numrin 1681 raporti do te jete 1:3.1. Stafi administrativ do te mbuloje 408 gjyqtaret qe jane aktualisht ne pushtetin gjyqesor. </t>
  </si>
  <si>
    <t>KLGJ ne vitin 2019 ka 8 punonjes me kontrate. Me plotesimin e stafit mendohet se nuk do te kete nevoje per punonjes me kontrate.</t>
  </si>
  <si>
    <t>sekretare gjyqesore</t>
  </si>
  <si>
    <t>PO</t>
  </si>
  <si>
    <t>1008 ore</t>
  </si>
  <si>
    <t>nepunes gjyqesor</t>
  </si>
  <si>
    <t>sanitar</t>
  </si>
  <si>
    <t>arkivist</t>
  </si>
  <si>
    <t>mirembajtes</t>
  </si>
  <si>
    <t xml:space="preserve">Luljeta Laze </t>
  </si>
  <si>
    <t xml:space="preserve">Rudin Baqli </t>
  </si>
  <si>
    <t xml:space="preserve">Laze </t>
  </si>
  <si>
    <t xml:space="preserve">Rudin </t>
  </si>
  <si>
    <t xml:space="preserve">Baqli </t>
  </si>
  <si>
    <t>Detajimi Buxhetit v.2019</t>
  </si>
  <si>
    <t>Parashikimi për v.2022</t>
  </si>
  <si>
    <t>Vlera  mbetur per tu financuar pas v.2022</t>
  </si>
  <si>
    <t>Financimi deri në 31.12.2018</t>
  </si>
  <si>
    <t xml:space="preserve">KLGJ </t>
  </si>
  <si>
    <t>Gj.Larte</t>
  </si>
  <si>
    <t>18AD804</t>
  </si>
  <si>
    <t>Blerje Pajisje</t>
  </si>
  <si>
    <t>18AD802</t>
  </si>
  <si>
    <t>Elemente sigurie për gjykatat</t>
  </si>
  <si>
    <t>18AD803</t>
  </si>
  <si>
    <t>Paisje të tjera në funksion të aktivitetit të gjykatave</t>
  </si>
  <si>
    <t>Godina të rikonstruktuara</t>
  </si>
  <si>
    <t>18AD801</t>
  </si>
  <si>
    <t>Mobilje të blera</t>
  </si>
  <si>
    <t>K.L.GJ</t>
  </si>
  <si>
    <t>Gj.Shkalles Pare Krimet Renda</t>
  </si>
  <si>
    <t>Gjykata e Rrethit Gjyqësor Tiranë</t>
  </si>
  <si>
    <t>Gj.Ap.Vlore</t>
  </si>
  <si>
    <t>Gj .Rr. Gjyqësor Lezhe</t>
  </si>
  <si>
    <t>Gj.Rr. Gjyqësor Laç</t>
  </si>
  <si>
    <t>Gj.Ap.Tirane</t>
  </si>
  <si>
    <t>Gj.Rr. Gjyqësor Sarande</t>
  </si>
  <si>
    <t>3731</t>
  </si>
  <si>
    <t>Gj.Rr. Gjyqësor Permet</t>
  </si>
  <si>
    <t>Gj. Administrative Shkalla Pare Korçë</t>
  </si>
  <si>
    <t>Gj.Rr.Gjyqësor Durres</t>
  </si>
  <si>
    <t>Gj.Rr. Gjyqësor Kukes</t>
  </si>
  <si>
    <t>1818</t>
  </si>
  <si>
    <t>Gj.Ap.Durres</t>
  </si>
  <si>
    <t>Gj.Rr.Gjyqësor Gjirokaster</t>
  </si>
  <si>
    <t>Gj.Rr.Gjyqësor Kavaje</t>
  </si>
  <si>
    <t>Gj.Rr. Gjyqësor Tropoje</t>
  </si>
  <si>
    <t>Gj. Rr. Gjyqësor Mat</t>
  </si>
  <si>
    <t>Gj. Administrative Shkalla Pare Shkoder</t>
  </si>
  <si>
    <t>Gj.Rr.Gjyqësor Lushnje</t>
  </si>
  <si>
    <t>Gj.Rr. Gjyqësor Diber</t>
  </si>
  <si>
    <t>Gj. Apelit Krimet e Renda</t>
  </si>
  <si>
    <t>Gj.Rr. Gjyqësor Shkoder</t>
  </si>
  <si>
    <t>Gj.Rr. Gjyqësor Korçë</t>
  </si>
  <si>
    <t xml:space="preserve">Elemente sigurie </t>
  </si>
  <si>
    <t>Gj.Rr. Gjyqësor Vlore</t>
  </si>
  <si>
    <t>1029004</t>
  </si>
  <si>
    <t>Gj.Ap.Gjirokaster</t>
  </si>
  <si>
    <t>Gj. Ap. Korçë</t>
  </si>
  <si>
    <t>1029033</t>
  </si>
  <si>
    <t xml:space="preserve">Gj. Administrative Apelit Tirane </t>
  </si>
  <si>
    <t>Gj. Administrative Shkalla Pare Durres</t>
  </si>
  <si>
    <t>Gj.Ap.Shkoder</t>
  </si>
  <si>
    <t>Gj. Administrative Shkalla Pare Gjirokaster</t>
  </si>
  <si>
    <t>Gj. Administrative Shkalla Pare Tirane</t>
  </si>
  <si>
    <t>Projekt zbatimi për godina</t>
  </si>
  <si>
    <t xml:space="preserve">Ndërtim godine </t>
  </si>
  <si>
    <t>Blerje mjetesh motorike</t>
  </si>
  <si>
    <t>18AE004</t>
  </si>
  <si>
    <t>Rikonstruksion I plote</t>
  </si>
  <si>
    <t>002</t>
  </si>
  <si>
    <t>003</t>
  </si>
  <si>
    <t>004</t>
  </si>
  <si>
    <t>Gj .Rr. Gjyqësor Fier</t>
  </si>
  <si>
    <t>Gj  Ap Korce</t>
  </si>
  <si>
    <t>1029005</t>
  </si>
  <si>
    <t>Pasqyra Nr.3/1 : Permbledhese e shpenzimeve per pagat per Pushtetin Gjyqesor</t>
  </si>
  <si>
    <t>Pasqyra Nr. 5: Parashikimi Mujor i Fluksit te Parase per Shpenzimet Buxhetore te secilit Program te Njesise se Qeverisjes Qendrore</t>
  </si>
  <si>
    <t xml:space="preserve">Pasqyra Nr. 6:Lista Permbledhese e Projekteve te Investimeve Publike me Financim te Brendshem te parashikuara </t>
  </si>
  <si>
    <t>01.08.2019</t>
  </si>
  <si>
    <t>Ligji nr. 115/2016 "Per organet e qeverisjes se sistemit te drejtesise" ka parashikuar qe 18 muaj pas krijimit te KLGJ duhet te perfundoje harta e re gjyqesore, gje qe presupozon qe gjykatat te pajisen me numrin optimal te punonjesve dhe per kete arsye nuk do te kene nevoje per punonjes me kontrate.</t>
  </si>
  <si>
    <t>Per vitin 2017, numri i punonjesve faktik shpreh mesataren  vjetore.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</si>
</sst>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mmmm\ d\,\ yyyy"/>
    <numFmt numFmtId="182" formatCode="0.0%"/>
    <numFmt numFmtId="183" formatCode="0.0"/>
    <numFmt numFmtId="184" formatCode="0.000%"/>
    <numFmt numFmtId="185" formatCode="000"/>
    <numFmt numFmtId="186" formatCode="0.000"/>
    <numFmt numFmtId="187" formatCode="0.0000"/>
    <numFmt numFmtId="188" formatCode="0_);\(0\)"/>
    <numFmt numFmtId="189" formatCode="0.00_);\(0.00\)"/>
    <numFmt numFmtId="190" formatCode="0.000000"/>
    <numFmt numFmtId="191" formatCode="0.0000000"/>
    <numFmt numFmtId="192" formatCode="0.00000000"/>
    <numFmt numFmtId="193" formatCode="0.000000000"/>
    <numFmt numFmtId="194" formatCode="0.00000"/>
    <numFmt numFmtId="195" formatCode="#,##0.000"/>
    <numFmt numFmtId="196" formatCode="00"/>
    <numFmt numFmtId="197" formatCode="_(* #,##0.0_);_(* \(#,##0.0\);_(* &quot;-&quot;??_);_(@_)"/>
    <numFmt numFmtId="198" formatCode="#,##0.000000000"/>
    <numFmt numFmtId="199" formatCode="#,##0.0_);\(#,##0.0\)"/>
    <numFmt numFmtId="200" formatCode="_(* #,##0.000_);_(* \(#,##0.000\);_(* &quot;-&quot;???_);_(@_)"/>
    <numFmt numFmtId="201" formatCode="#,##0.0000"/>
    <numFmt numFmtId="202" formatCode="_-* #,##0_-;\-* #,##0_-;_-* &quot;-&quot;??_-;_-@_-"/>
    <numFmt numFmtId="203" formatCode="_(* #,##0_);_(* \(#,##0\);_(* &quot;-&quot;??_);_(@_)"/>
    <numFmt numFmtId="204" formatCode="00\ 00"/>
    <numFmt numFmtId="205" formatCode="0000"/>
    <numFmt numFmtId="206" formatCode="_-* #,##0\ _P_t_s_-;\-* #,##0\ _P_t_s_-;_-* &quot;-&quot;\ _P_t_s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_);\(0.0\)"/>
    <numFmt numFmtId="212" formatCode="00000"/>
    <numFmt numFmtId="213" formatCode="_-* #,##0_L_e_k_-;\-* #,##0_L_e_k_-;_-* &quot;-&quot;??_L_e_k_-;_-@_-"/>
    <numFmt numFmtId="214" formatCode="_-* #,##0.0_L_e_k_-;\-* #,##0.0_L_e_k_-;_-* &quot;-&quot;??_L_e_k_-;_-@_-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color indexed="5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53"/>
      <name val="Times New Roman"/>
      <family val="1"/>
    </font>
    <font>
      <b/>
      <sz val="8"/>
      <color indexed="12"/>
      <name val="Arial"/>
      <family val="2"/>
    </font>
    <font>
      <i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12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56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1"/>
      <color indexed="56"/>
      <name val="Cambria"/>
      <family val="1"/>
    </font>
    <font>
      <b/>
      <sz val="11"/>
      <name val="Cambria"/>
      <family val="1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name val="Times New Roman"/>
      <family val="1"/>
    </font>
    <font>
      <b/>
      <i/>
      <u val="single"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ck"/>
      <top style="dotted"/>
      <bottom style="dotted"/>
    </border>
    <border>
      <left style="thick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otted"/>
      <right>
        <color indexed="63"/>
      </right>
      <top style="dotted"/>
      <bottom style="thick"/>
    </border>
    <border>
      <left>
        <color indexed="63"/>
      </left>
      <right style="dotted"/>
      <top style="dotted"/>
      <bottom style="thick"/>
    </border>
    <border>
      <left style="thin"/>
      <right style="thick"/>
      <top style="dotted"/>
      <bottom style="thick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/>
      <top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>
        <color indexed="63"/>
      </bottom>
    </border>
    <border>
      <left style="thin"/>
      <right style="medium"/>
      <top style="medium"/>
      <bottom style="thin"/>
    </border>
    <border>
      <left style="dotted"/>
      <right style="medium"/>
      <top/>
      <bottom style="dotted"/>
    </border>
    <border>
      <left style="dotted"/>
      <right style="medium"/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ck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ck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ck"/>
      <top>
        <color indexed="63"/>
      </top>
      <bottom style="dashed"/>
    </border>
    <border>
      <left style="thin"/>
      <right style="thick"/>
      <top style="dashed"/>
      <bottom style="dashed"/>
    </border>
    <border>
      <left style="thin"/>
      <right style="thick"/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thick"/>
      <top style="dashed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80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81" fontId="0" fillId="0" borderId="0" applyFill="0" applyBorder="0" applyAlignment="0" applyProtection="0"/>
    <xf numFmtId="0" fontId="62" fillId="0" borderId="0" applyNumberFormat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4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69" fillId="27" borderId="6" applyNumberFormat="0" applyAlignment="0" applyProtection="0"/>
    <xf numFmtId="10" fontId="0" fillId="0" borderId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71" fillId="0" borderId="0" applyNumberFormat="0" applyFill="0" applyBorder="0" applyAlignment="0" applyProtection="0"/>
  </cellStyleXfs>
  <cellXfs count="917">
    <xf numFmtId="0" fontId="0" fillId="0" borderId="0" xfId="0" applyAlignment="1">
      <alignment/>
    </xf>
    <xf numFmtId="0" fontId="0" fillId="0" borderId="0" xfId="87">
      <alignment/>
      <protection/>
    </xf>
    <xf numFmtId="3" fontId="8" fillId="0" borderId="0" xfId="87" applyNumberFormat="1" applyFont="1" applyBorder="1">
      <alignment/>
      <protection/>
    </xf>
    <xf numFmtId="0" fontId="6" fillId="0" borderId="0" xfId="87" applyFont="1">
      <alignment/>
      <protection/>
    </xf>
    <xf numFmtId="0" fontId="6" fillId="0" borderId="0" xfId="87" applyFont="1" applyAlignment="1">
      <alignment horizontal="center"/>
      <protection/>
    </xf>
    <xf numFmtId="3" fontId="6" fillId="0" borderId="0" xfId="87" applyNumberFormat="1" applyFont="1">
      <alignment/>
      <protection/>
    </xf>
    <xf numFmtId="3" fontId="8" fillId="0" borderId="0" xfId="87" applyNumberFormat="1" applyFont="1">
      <alignment/>
      <protection/>
    </xf>
    <xf numFmtId="49" fontId="9" fillId="0" borderId="0" xfId="87" applyNumberFormat="1" applyFont="1" applyBorder="1" applyAlignment="1">
      <alignment horizontal="center" wrapText="1"/>
      <protection/>
    </xf>
    <xf numFmtId="49" fontId="9" fillId="0" borderId="0" xfId="87" applyNumberFormat="1" applyFont="1" applyBorder="1" applyAlignment="1">
      <alignment horizontal="center"/>
      <protection/>
    </xf>
    <xf numFmtId="49" fontId="9" fillId="0" borderId="0" xfId="87" applyNumberFormat="1" applyFont="1" applyAlignment="1">
      <alignment horizontal="center"/>
      <protection/>
    </xf>
    <xf numFmtId="0" fontId="0" fillId="0" borderId="0" xfId="85" applyFont="1">
      <alignment/>
      <protection/>
    </xf>
    <xf numFmtId="0" fontId="45" fillId="0" borderId="0" xfId="68" applyFont="1">
      <alignment/>
      <protection/>
    </xf>
    <xf numFmtId="0" fontId="46" fillId="33" borderId="0" xfId="85" applyFont="1" applyFill="1">
      <alignment/>
      <protection/>
    </xf>
    <xf numFmtId="0" fontId="0" fillId="33" borderId="0" xfId="85" applyFont="1" applyFill="1">
      <alignment/>
      <protection/>
    </xf>
    <xf numFmtId="0" fontId="0" fillId="0" borderId="0" xfId="85" applyFont="1">
      <alignment/>
      <protection/>
    </xf>
    <xf numFmtId="0" fontId="0" fillId="33" borderId="0" xfId="68" applyFont="1" applyFill="1" applyBorder="1">
      <alignment/>
      <protection/>
    </xf>
    <xf numFmtId="0" fontId="0" fillId="33" borderId="0" xfId="68" applyFont="1" applyFill="1">
      <alignment/>
      <protection/>
    </xf>
    <xf numFmtId="0" fontId="0" fillId="0" borderId="0" xfId="68" applyFont="1">
      <alignment/>
      <protection/>
    </xf>
    <xf numFmtId="3" fontId="11" fillId="33" borderId="0" xfId="87" applyNumberFormat="1" applyFont="1" applyFill="1" applyBorder="1">
      <alignment/>
      <protection/>
    </xf>
    <xf numFmtId="49" fontId="11" fillId="33" borderId="0" xfId="87" applyNumberFormat="1" applyFont="1" applyFill="1" applyBorder="1" applyAlignment="1">
      <alignment horizontal="center" wrapText="1"/>
      <protection/>
    </xf>
    <xf numFmtId="0" fontId="47" fillId="0" borderId="0" xfId="85" applyFont="1">
      <alignment/>
      <protection/>
    </xf>
    <xf numFmtId="0" fontId="47" fillId="33" borderId="0" xfId="85" applyFont="1" applyFill="1">
      <alignment/>
      <protection/>
    </xf>
    <xf numFmtId="0" fontId="48" fillId="33" borderId="0" xfId="0" applyFont="1" applyFill="1" applyAlignment="1">
      <alignment/>
    </xf>
    <xf numFmtId="3" fontId="47" fillId="33" borderId="0" xfId="87" applyNumberFormat="1" applyFont="1" applyFill="1">
      <alignment/>
      <protection/>
    </xf>
    <xf numFmtId="0" fontId="46" fillId="0" borderId="0" xfId="68" applyFont="1">
      <alignment/>
      <protection/>
    </xf>
    <xf numFmtId="0" fontId="47" fillId="33" borderId="0" xfId="87" applyFont="1" applyFill="1">
      <alignment/>
      <protection/>
    </xf>
    <xf numFmtId="3" fontId="49" fillId="33" borderId="0" xfId="87" applyNumberFormat="1" applyFont="1" applyFill="1" applyBorder="1">
      <alignment/>
      <protection/>
    </xf>
    <xf numFmtId="0" fontId="47" fillId="33" borderId="0" xfId="87" applyFont="1" applyFill="1" applyAlignment="1">
      <alignment horizontal="center"/>
      <protection/>
    </xf>
    <xf numFmtId="49" fontId="49" fillId="33" borderId="0" xfId="87" applyNumberFormat="1" applyFont="1" applyFill="1" applyBorder="1" applyAlignment="1">
      <alignment horizontal="center" wrapText="1"/>
      <protection/>
    </xf>
    <xf numFmtId="3" fontId="49" fillId="33" borderId="0" xfId="87" applyNumberFormat="1" applyFont="1" applyFill="1">
      <alignment/>
      <protection/>
    </xf>
    <xf numFmtId="0" fontId="47" fillId="33" borderId="0" xfId="86" applyFont="1" applyFill="1">
      <alignment/>
      <protection/>
    </xf>
    <xf numFmtId="0" fontId="47" fillId="0" borderId="0" xfId="86" applyFont="1">
      <alignment/>
      <protection/>
    </xf>
    <xf numFmtId="3" fontId="47" fillId="33" borderId="0" xfId="86" applyNumberFormat="1" applyFont="1" applyFill="1">
      <alignment/>
      <protection/>
    </xf>
    <xf numFmtId="0" fontId="12" fillId="33" borderId="0" xfId="0" applyFont="1" applyFill="1" applyAlignment="1">
      <alignment/>
    </xf>
    <xf numFmtId="0" fontId="13" fillId="33" borderId="0" xfId="85" applyFont="1" applyFill="1">
      <alignment/>
      <protection/>
    </xf>
    <xf numFmtId="0" fontId="14" fillId="33" borderId="0" xfId="85" applyFont="1" applyFill="1">
      <alignment/>
      <protection/>
    </xf>
    <xf numFmtId="0" fontId="14" fillId="34" borderId="8" xfId="85" applyFont="1" applyFill="1" applyBorder="1">
      <alignment/>
      <protection/>
    </xf>
    <xf numFmtId="0" fontId="14" fillId="34" borderId="9" xfId="85" applyFont="1" applyFill="1" applyBorder="1">
      <alignment/>
      <protection/>
    </xf>
    <xf numFmtId="0" fontId="13" fillId="34" borderId="9" xfId="84" applyFont="1" applyFill="1" applyBorder="1" applyAlignment="1">
      <alignment/>
    </xf>
    <xf numFmtId="0" fontId="14" fillId="34" borderId="9" xfId="84" applyFont="1" applyFill="1" applyBorder="1" applyAlignment="1">
      <alignment horizontal="center"/>
    </xf>
    <xf numFmtId="0" fontId="14" fillId="33" borderId="9" xfId="85" applyFont="1" applyFill="1" applyBorder="1">
      <alignment/>
      <protection/>
    </xf>
    <xf numFmtId="0" fontId="13" fillId="33" borderId="9" xfId="85" applyFont="1" applyFill="1" applyBorder="1">
      <alignment/>
      <protection/>
    </xf>
    <xf numFmtId="0" fontId="15" fillId="33" borderId="10" xfId="84" applyFont="1" applyFill="1" applyBorder="1" applyAlignment="1">
      <alignment/>
    </xf>
    <xf numFmtId="0" fontId="15" fillId="33" borderId="0" xfId="84" applyFont="1" applyFill="1" applyBorder="1" applyAlignment="1">
      <alignment/>
    </xf>
    <xf numFmtId="0" fontId="13" fillId="33" borderId="0" xfId="85" applyFont="1" applyFill="1" applyBorder="1">
      <alignment/>
      <protection/>
    </xf>
    <xf numFmtId="0" fontId="15" fillId="33" borderId="0" xfId="85" applyFont="1" applyFill="1" applyBorder="1">
      <alignment/>
      <protection/>
    </xf>
    <xf numFmtId="0" fontId="13" fillId="33" borderId="10" xfId="85" applyFont="1" applyFill="1" applyBorder="1">
      <alignment/>
      <protection/>
    </xf>
    <xf numFmtId="0" fontId="14" fillId="33" borderId="11" xfId="85" applyFont="1" applyFill="1" applyBorder="1">
      <alignment/>
      <protection/>
    </xf>
    <xf numFmtId="0" fontId="14" fillId="33" borderId="11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left"/>
    </xf>
    <xf numFmtId="0" fontId="13" fillId="33" borderId="12" xfId="85" applyFont="1" applyFill="1" applyBorder="1">
      <alignment/>
      <protection/>
    </xf>
    <xf numFmtId="0" fontId="13" fillId="33" borderId="13" xfId="85" applyFont="1" applyFill="1" applyBorder="1">
      <alignment/>
      <protection/>
    </xf>
    <xf numFmtId="0" fontId="13" fillId="33" borderId="13" xfId="84" applyFont="1" applyFill="1" applyBorder="1" applyAlignment="1">
      <alignment/>
    </xf>
    <xf numFmtId="0" fontId="13" fillId="0" borderId="13" xfId="85" applyFont="1" applyBorder="1">
      <alignment/>
      <protection/>
    </xf>
    <xf numFmtId="0" fontId="13" fillId="35" borderId="0" xfId="84" applyFont="1" applyFill="1" applyAlignment="1">
      <alignment/>
    </xf>
    <xf numFmtId="0" fontId="13" fillId="33" borderId="0" xfId="84" applyFont="1" applyFill="1" applyAlignment="1">
      <alignment/>
    </xf>
    <xf numFmtId="0" fontId="13" fillId="33" borderId="0" xfId="84" applyFont="1" applyFill="1" applyBorder="1" applyAlignment="1">
      <alignment/>
    </xf>
    <xf numFmtId="3" fontId="14" fillId="33" borderId="14" xfId="87" applyNumberFormat="1" applyFont="1" applyFill="1" applyBorder="1">
      <alignment/>
      <protection/>
    </xf>
    <xf numFmtId="3" fontId="13" fillId="33" borderId="0" xfId="87" applyNumberFormat="1" applyFont="1" applyFill="1">
      <alignment/>
      <protection/>
    </xf>
    <xf numFmtId="0" fontId="16" fillId="33" borderId="0" xfId="85" applyFont="1" applyFill="1">
      <alignment/>
      <protection/>
    </xf>
    <xf numFmtId="3" fontId="14" fillId="33" borderId="9" xfId="87" applyNumberFormat="1" applyFont="1" applyFill="1" applyBorder="1">
      <alignment/>
      <protection/>
    </xf>
    <xf numFmtId="3" fontId="13" fillId="33" borderId="9" xfId="87" applyNumberFormat="1" applyFont="1" applyFill="1" applyBorder="1">
      <alignment/>
      <protection/>
    </xf>
    <xf numFmtId="0" fontId="13" fillId="33" borderId="15" xfId="87" applyFont="1" applyFill="1" applyBorder="1">
      <alignment/>
      <protection/>
    </xf>
    <xf numFmtId="3" fontId="14" fillId="33" borderId="10" xfId="87" applyNumberFormat="1" applyFont="1" applyFill="1" applyBorder="1">
      <alignment/>
      <protection/>
    </xf>
    <xf numFmtId="3" fontId="14" fillId="33" borderId="0" xfId="87" applyNumberFormat="1" applyFont="1" applyFill="1" applyBorder="1">
      <alignment/>
      <protection/>
    </xf>
    <xf numFmtId="3" fontId="13" fillId="33" borderId="0" xfId="87" applyNumberFormat="1" applyFont="1" applyFill="1" applyBorder="1">
      <alignment/>
      <protection/>
    </xf>
    <xf numFmtId="0" fontId="15" fillId="35" borderId="0" xfId="0" applyFont="1" applyFill="1" applyBorder="1" applyAlignment="1">
      <alignment/>
    </xf>
    <xf numFmtId="0" fontId="13" fillId="33" borderId="16" xfId="87" applyFont="1" applyFill="1" applyBorder="1">
      <alignment/>
      <protection/>
    </xf>
    <xf numFmtId="3" fontId="13" fillId="33" borderId="10" xfId="87" applyNumberFormat="1" applyFont="1" applyFill="1" applyBorder="1" applyAlignment="1">
      <alignment horizontal="center"/>
      <protection/>
    </xf>
    <xf numFmtId="3" fontId="13" fillId="33" borderId="0" xfId="87" applyNumberFormat="1" applyFont="1" applyFill="1" applyBorder="1" applyAlignment="1">
      <alignment horizontal="center"/>
      <protection/>
    </xf>
    <xf numFmtId="3" fontId="13" fillId="33" borderId="17" xfId="87" applyNumberFormat="1" applyFont="1" applyFill="1" applyBorder="1" applyAlignment="1">
      <alignment horizontal="center"/>
      <protection/>
    </xf>
    <xf numFmtId="3" fontId="14" fillId="33" borderId="18" xfId="87" applyNumberFormat="1" applyFont="1" applyFill="1" applyBorder="1" applyAlignment="1">
      <alignment horizontal="center"/>
      <protection/>
    </xf>
    <xf numFmtId="3" fontId="14" fillId="0" borderId="11" xfId="87" applyNumberFormat="1" applyFont="1" applyBorder="1" applyAlignment="1">
      <alignment horizontal="center"/>
      <protection/>
    </xf>
    <xf numFmtId="3" fontId="13" fillId="33" borderId="10" xfId="87" applyNumberFormat="1" applyFont="1" applyFill="1" applyBorder="1">
      <alignment/>
      <protection/>
    </xf>
    <xf numFmtId="3" fontId="14" fillId="33" borderId="19" xfId="87" applyNumberFormat="1" applyFont="1" applyFill="1" applyBorder="1">
      <alignment/>
      <protection/>
    </xf>
    <xf numFmtId="3" fontId="14" fillId="33" borderId="20" xfId="87" applyNumberFormat="1" applyFont="1" applyFill="1" applyBorder="1">
      <alignment/>
      <protection/>
    </xf>
    <xf numFmtId="3" fontId="13" fillId="33" borderId="12" xfId="87" applyNumberFormat="1" applyFont="1" applyFill="1" applyBorder="1">
      <alignment/>
      <protection/>
    </xf>
    <xf numFmtId="3" fontId="13" fillId="33" borderId="13" xfId="87" applyNumberFormat="1" applyFont="1" applyFill="1" applyBorder="1">
      <alignment/>
      <protection/>
    </xf>
    <xf numFmtId="3" fontId="13" fillId="33" borderId="21" xfId="87" applyNumberFormat="1" applyFont="1" applyFill="1" applyBorder="1">
      <alignment/>
      <protection/>
    </xf>
    <xf numFmtId="3" fontId="13" fillId="33" borderId="22" xfId="87" applyNumberFormat="1" applyFont="1" applyFill="1" applyBorder="1">
      <alignment/>
      <protection/>
    </xf>
    <xf numFmtId="3" fontId="13" fillId="33" borderId="23" xfId="87" applyNumberFormat="1" applyFont="1" applyFill="1" applyBorder="1">
      <alignment/>
      <protection/>
    </xf>
    <xf numFmtId="3" fontId="13" fillId="33" borderId="24" xfId="87" applyNumberFormat="1" applyFont="1" applyFill="1" applyBorder="1">
      <alignment/>
      <protection/>
    </xf>
    <xf numFmtId="0" fontId="13" fillId="33" borderId="25" xfId="87" applyFont="1" applyFill="1" applyBorder="1">
      <alignment/>
      <protection/>
    </xf>
    <xf numFmtId="3" fontId="13" fillId="33" borderId="16" xfId="87" applyNumberFormat="1" applyFont="1" applyFill="1" applyBorder="1">
      <alignment/>
      <protection/>
    </xf>
    <xf numFmtId="3" fontId="14" fillId="33" borderId="26" xfId="87" applyNumberFormat="1" applyFont="1" applyFill="1" applyBorder="1">
      <alignment/>
      <protection/>
    </xf>
    <xf numFmtId="3" fontId="14" fillId="33" borderId="27" xfId="87" applyNumberFormat="1" applyFont="1" applyFill="1" applyBorder="1">
      <alignment/>
      <protection/>
    </xf>
    <xf numFmtId="3" fontId="14" fillId="33" borderId="28" xfId="87" applyNumberFormat="1" applyFont="1" applyFill="1" applyBorder="1">
      <alignment/>
      <protection/>
    </xf>
    <xf numFmtId="3" fontId="14" fillId="33" borderId="29" xfId="87" applyNumberFormat="1" applyFont="1" applyFill="1" applyBorder="1">
      <alignment/>
      <protection/>
    </xf>
    <xf numFmtId="3" fontId="14" fillId="33" borderId="30" xfId="87" applyNumberFormat="1" applyFont="1" applyFill="1" applyBorder="1">
      <alignment/>
      <protection/>
    </xf>
    <xf numFmtId="3" fontId="14" fillId="33" borderId="31" xfId="87" applyNumberFormat="1" applyFont="1" applyFill="1" applyBorder="1">
      <alignment/>
      <protection/>
    </xf>
    <xf numFmtId="3" fontId="14" fillId="33" borderId="32" xfId="87" applyNumberFormat="1" applyFont="1" applyFill="1" applyBorder="1">
      <alignment/>
      <protection/>
    </xf>
    <xf numFmtId="3" fontId="14" fillId="33" borderId="33" xfId="87" applyNumberFormat="1" applyFont="1" applyFill="1" applyBorder="1">
      <alignment/>
      <protection/>
    </xf>
    <xf numFmtId="3" fontId="14" fillId="33" borderId="34" xfId="87" applyNumberFormat="1" applyFont="1" applyFill="1" applyBorder="1">
      <alignment/>
      <protection/>
    </xf>
    <xf numFmtId="3" fontId="14" fillId="33" borderId="35" xfId="87" applyNumberFormat="1" applyFont="1" applyFill="1" applyBorder="1">
      <alignment/>
      <protection/>
    </xf>
    <xf numFmtId="3" fontId="13" fillId="33" borderId="30" xfId="87" applyNumberFormat="1" applyFont="1" applyFill="1" applyBorder="1">
      <alignment/>
      <protection/>
    </xf>
    <xf numFmtId="3" fontId="13" fillId="33" borderId="31" xfId="87" applyNumberFormat="1" applyFont="1" applyFill="1" applyBorder="1">
      <alignment/>
      <protection/>
    </xf>
    <xf numFmtId="3" fontId="13" fillId="33" borderId="32" xfId="87" applyNumberFormat="1" applyFont="1" applyFill="1" applyBorder="1">
      <alignment/>
      <protection/>
    </xf>
    <xf numFmtId="3" fontId="13" fillId="33" borderId="14" xfId="87" applyNumberFormat="1" applyFont="1" applyFill="1" applyBorder="1">
      <alignment/>
      <protection/>
    </xf>
    <xf numFmtId="3" fontId="13" fillId="33" borderId="33" xfId="87" applyNumberFormat="1" applyFont="1" applyFill="1" applyBorder="1">
      <alignment/>
      <protection/>
    </xf>
    <xf numFmtId="3" fontId="13" fillId="33" borderId="34" xfId="87" applyNumberFormat="1" applyFont="1" applyFill="1" applyBorder="1">
      <alignment/>
      <protection/>
    </xf>
    <xf numFmtId="3" fontId="13" fillId="33" borderId="36" xfId="87" applyNumberFormat="1" applyFont="1" applyFill="1" applyBorder="1">
      <alignment/>
      <protection/>
    </xf>
    <xf numFmtId="3" fontId="13" fillId="33" borderId="37" xfId="87" applyNumberFormat="1" applyFont="1" applyFill="1" applyBorder="1">
      <alignment/>
      <protection/>
    </xf>
    <xf numFmtId="3" fontId="13" fillId="33" borderId="38" xfId="87" applyNumberFormat="1" applyFont="1" applyFill="1" applyBorder="1">
      <alignment/>
      <protection/>
    </xf>
    <xf numFmtId="3" fontId="13" fillId="33" borderId="39" xfId="87" applyNumberFormat="1" applyFont="1" applyFill="1" applyBorder="1">
      <alignment/>
      <protection/>
    </xf>
    <xf numFmtId="3" fontId="13" fillId="33" borderId="40" xfId="87" applyNumberFormat="1" applyFont="1" applyFill="1" applyBorder="1">
      <alignment/>
      <protection/>
    </xf>
    <xf numFmtId="3" fontId="13" fillId="33" borderId="41" xfId="87" applyNumberFormat="1" applyFont="1" applyFill="1" applyBorder="1">
      <alignment/>
      <protection/>
    </xf>
    <xf numFmtId="3" fontId="13" fillId="33" borderId="42" xfId="87" applyNumberFormat="1" applyFont="1" applyFill="1" applyBorder="1">
      <alignment/>
      <protection/>
    </xf>
    <xf numFmtId="3" fontId="13" fillId="33" borderId="43" xfId="87" applyNumberFormat="1" applyFont="1" applyFill="1" applyBorder="1">
      <alignment/>
      <protection/>
    </xf>
    <xf numFmtId="0" fontId="13" fillId="33" borderId="0" xfId="87" applyFont="1" applyFill="1">
      <alignment/>
      <protection/>
    </xf>
    <xf numFmtId="0" fontId="13" fillId="33" borderId="0" xfId="87" applyFont="1" applyFill="1" applyAlignment="1">
      <alignment horizontal="center"/>
      <protection/>
    </xf>
    <xf numFmtId="49" fontId="14" fillId="33" borderId="0" xfId="87" applyNumberFormat="1" applyFont="1" applyFill="1" applyBorder="1" applyAlignment="1">
      <alignment horizontal="center" wrapText="1"/>
      <protection/>
    </xf>
    <xf numFmtId="3" fontId="14" fillId="33" borderId="0" xfId="87" applyNumberFormat="1" applyFont="1" applyFill="1">
      <alignment/>
      <protection/>
    </xf>
    <xf numFmtId="0" fontId="17" fillId="0" borderId="0" xfId="74" applyFont="1" applyBorder="1" applyAlignment="1">
      <alignment horizontal="center"/>
      <protection/>
    </xf>
    <xf numFmtId="0" fontId="6" fillId="0" borderId="0" xfId="74" applyFont="1" applyBorder="1" applyAlignment="1">
      <alignment horizontal="center"/>
      <protection/>
    </xf>
    <xf numFmtId="0" fontId="6" fillId="0" borderId="0" xfId="74" applyFont="1" applyBorder="1">
      <alignment/>
      <protection/>
    </xf>
    <xf numFmtId="0" fontId="18" fillId="0" borderId="0" xfId="74" applyFont="1" applyBorder="1">
      <alignment/>
      <protection/>
    </xf>
    <xf numFmtId="3" fontId="14" fillId="33" borderId="19" xfId="87" applyNumberFormat="1" applyFont="1" applyFill="1" applyBorder="1" applyAlignment="1">
      <alignment horizontal="center"/>
      <protection/>
    </xf>
    <xf numFmtId="3" fontId="14" fillId="33" borderId="20" xfId="87" applyNumberFormat="1" applyFont="1" applyFill="1" applyBorder="1" applyAlignment="1">
      <alignment horizontal="center"/>
      <protection/>
    </xf>
    <xf numFmtId="3" fontId="14" fillId="33" borderId="44" xfId="87" applyNumberFormat="1" applyFont="1" applyFill="1" applyBorder="1" applyAlignment="1">
      <alignment horizontal="center"/>
      <protection/>
    </xf>
    <xf numFmtId="0" fontId="24" fillId="33" borderId="0" xfId="68" applyFont="1" applyFill="1" applyBorder="1" applyAlignment="1">
      <alignment vertical="center" wrapText="1"/>
      <protection/>
    </xf>
    <xf numFmtId="0" fontId="24" fillId="33" borderId="0" xfId="68" applyFont="1" applyFill="1" applyBorder="1">
      <alignment/>
      <protection/>
    </xf>
    <xf numFmtId="0" fontId="24" fillId="33" borderId="0" xfId="68" applyFont="1" applyFill="1">
      <alignment/>
      <protection/>
    </xf>
    <xf numFmtId="3" fontId="25" fillId="33" borderId="0" xfId="87" applyNumberFormat="1" applyFont="1" applyFill="1" applyBorder="1">
      <alignment/>
      <protection/>
    </xf>
    <xf numFmtId="3" fontId="24" fillId="33" borderId="0" xfId="87" applyNumberFormat="1" applyFont="1" applyFill="1" applyBorder="1">
      <alignment/>
      <protection/>
    </xf>
    <xf numFmtId="49" fontId="25" fillId="33" borderId="45" xfId="87" applyNumberFormat="1" applyFont="1" applyFill="1" applyBorder="1" applyAlignment="1">
      <alignment horizontal="center" wrapText="1"/>
      <protection/>
    </xf>
    <xf numFmtId="3" fontId="25" fillId="33" borderId="46" xfId="87" applyNumberFormat="1" applyFont="1" applyFill="1" applyBorder="1">
      <alignment/>
      <protection/>
    </xf>
    <xf numFmtId="3" fontId="25" fillId="33" borderId="31" xfId="87" applyNumberFormat="1" applyFont="1" applyFill="1" applyBorder="1">
      <alignment/>
      <protection/>
    </xf>
    <xf numFmtId="3" fontId="25" fillId="33" borderId="47" xfId="87" applyNumberFormat="1" applyFont="1" applyFill="1" applyBorder="1">
      <alignment/>
      <protection/>
    </xf>
    <xf numFmtId="3" fontId="25" fillId="33" borderId="48" xfId="87" applyNumberFormat="1" applyFont="1" applyFill="1" applyBorder="1">
      <alignment/>
      <protection/>
    </xf>
    <xf numFmtId="3" fontId="25" fillId="33" borderId="8" xfId="87" applyNumberFormat="1" applyFont="1" applyFill="1" applyBorder="1">
      <alignment/>
      <protection/>
    </xf>
    <xf numFmtId="3" fontId="25" fillId="33" borderId="49" xfId="87" applyNumberFormat="1" applyFont="1" applyFill="1" applyBorder="1">
      <alignment/>
      <protection/>
    </xf>
    <xf numFmtId="49" fontId="25" fillId="33" borderId="50" xfId="87" applyNumberFormat="1" applyFont="1" applyFill="1" applyBorder="1" applyAlignment="1">
      <alignment horizontal="center" wrapText="1"/>
      <protection/>
    </xf>
    <xf numFmtId="3" fontId="25" fillId="33" borderId="51" xfId="87" applyNumberFormat="1" applyFont="1" applyFill="1" applyBorder="1">
      <alignment/>
      <protection/>
    </xf>
    <xf numFmtId="3" fontId="25" fillId="33" borderId="52" xfId="87" applyNumberFormat="1" applyFont="1" applyFill="1" applyBorder="1">
      <alignment/>
      <protection/>
    </xf>
    <xf numFmtId="0" fontId="24" fillId="0" borderId="0" xfId="68" applyFont="1">
      <alignment/>
      <protection/>
    </xf>
    <xf numFmtId="3" fontId="25" fillId="33" borderId="53" xfId="87" applyNumberFormat="1" applyFont="1" applyFill="1" applyBorder="1">
      <alignment/>
      <protection/>
    </xf>
    <xf numFmtId="0" fontId="24" fillId="33" borderId="11" xfId="0" applyFont="1" applyFill="1" applyBorder="1" applyAlignment="1">
      <alignment/>
    </xf>
    <xf numFmtId="0" fontId="24" fillId="33" borderId="19" xfId="0" applyFont="1" applyFill="1" applyBorder="1" applyAlignment="1">
      <alignment/>
    </xf>
    <xf numFmtId="3" fontId="24" fillId="33" borderId="0" xfId="87" applyNumberFormat="1" applyFont="1" applyFill="1">
      <alignment/>
      <protection/>
    </xf>
    <xf numFmtId="0" fontId="14" fillId="33" borderId="11" xfId="85" applyFont="1" applyFill="1" applyBorder="1" applyAlignment="1">
      <alignment horizontal="center" vertical="center"/>
      <protection/>
    </xf>
    <xf numFmtId="3" fontId="25" fillId="33" borderId="17" xfId="87" applyNumberFormat="1" applyFont="1" applyFill="1" applyBorder="1">
      <alignment/>
      <protection/>
    </xf>
    <xf numFmtId="3" fontId="25" fillId="33" borderId="54" xfId="87" applyNumberFormat="1" applyFont="1" applyFill="1" applyBorder="1">
      <alignment/>
      <protection/>
    </xf>
    <xf numFmtId="3" fontId="25" fillId="33" borderId="55" xfId="87" applyNumberFormat="1" applyFont="1" applyFill="1" applyBorder="1">
      <alignment/>
      <protection/>
    </xf>
    <xf numFmtId="0" fontId="49" fillId="33" borderId="0" xfId="86" applyFont="1" applyFill="1">
      <alignment/>
      <protection/>
    </xf>
    <xf numFmtId="0" fontId="49" fillId="0" borderId="0" xfId="86" applyFont="1">
      <alignment/>
      <protection/>
    </xf>
    <xf numFmtId="0" fontId="24" fillId="33" borderId="56" xfId="0" applyFont="1" applyFill="1" applyBorder="1" applyAlignment="1">
      <alignment/>
    </xf>
    <xf numFmtId="0" fontId="24" fillId="33" borderId="57" xfId="0" applyFont="1" applyFill="1" applyBorder="1" applyAlignment="1">
      <alignment/>
    </xf>
    <xf numFmtId="0" fontId="24" fillId="33" borderId="58" xfId="0" applyFont="1" applyFill="1" applyBorder="1" applyAlignment="1">
      <alignment/>
    </xf>
    <xf numFmtId="0" fontId="24" fillId="33" borderId="59" xfId="0" applyFont="1" applyFill="1" applyBorder="1" applyAlignment="1">
      <alignment/>
    </xf>
    <xf numFmtId="0" fontId="24" fillId="33" borderId="22" xfId="0" applyFont="1" applyFill="1" applyBorder="1" applyAlignment="1">
      <alignment/>
    </xf>
    <xf numFmtId="3" fontId="25" fillId="33" borderId="60" xfId="87" applyNumberFormat="1" applyFont="1" applyFill="1" applyBorder="1">
      <alignment/>
      <protection/>
    </xf>
    <xf numFmtId="3" fontId="25" fillId="33" borderId="61" xfId="87" applyNumberFormat="1" applyFont="1" applyFill="1" applyBorder="1">
      <alignment/>
      <protection/>
    </xf>
    <xf numFmtId="49" fontId="25" fillId="33" borderId="62" xfId="87" applyNumberFormat="1" applyFont="1" applyFill="1" applyBorder="1" applyAlignment="1">
      <alignment horizontal="center"/>
      <protection/>
    </xf>
    <xf numFmtId="49" fontId="25" fillId="33" borderId="63" xfId="87" applyNumberFormat="1" applyFont="1" applyFill="1" applyBorder="1" applyAlignment="1">
      <alignment horizontal="center"/>
      <protection/>
    </xf>
    <xf numFmtId="3" fontId="25" fillId="33" borderId="27" xfId="87" applyNumberFormat="1" applyFont="1" applyFill="1" applyBorder="1">
      <alignment/>
      <protection/>
    </xf>
    <xf numFmtId="3" fontId="25" fillId="33" borderId="28" xfId="87" applyNumberFormat="1" applyFont="1" applyFill="1" applyBorder="1">
      <alignment/>
      <protection/>
    </xf>
    <xf numFmtId="3" fontId="25" fillId="33" borderId="29" xfId="87" applyNumberFormat="1" applyFont="1" applyFill="1" applyBorder="1">
      <alignment/>
      <protection/>
    </xf>
    <xf numFmtId="3" fontId="25" fillId="33" borderId="30" xfId="87" applyNumberFormat="1" applyFont="1" applyFill="1" applyBorder="1">
      <alignment/>
      <protection/>
    </xf>
    <xf numFmtId="3" fontId="25" fillId="33" borderId="32" xfId="87" applyNumberFormat="1" applyFont="1" applyFill="1" applyBorder="1">
      <alignment/>
      <protection/>
    </xf>
    <xf numFmtId="3" fontId="25" fillId="33" borderId="14" xfId="87" applyNumberFormat="1" applyFont="1" applyFill="1" applyBorder="1">
      <alignment/>
      <protection/>
    </xf>
    <xf numFmtId="3" fontId="25" fillId="33" borderId="33" xfId="87" applyNumberFormat="1" applyFont="1" applyFill="1" applyBorder="1">
      <alignment/>
      <protection/>
    </xf>
    <xf numFmtId="3" fontId="25" fillId="33" borderId="34" xfId="87" applyNumberFormat="1" applyFont="1" applyFill="1" applyBorder="1">
      <alignment/>
      <protection/>
    </xf>
    <xf numFmtId="3" fontId="25" fillId="33" borderId="35" xfId="87" applyNumberFormat="1" applyFont="1" applyFill="1" applyBorder="1">
      <alignment/>
      <protection/>
    </xf>
    <xf numFmtId="3" fontId="24" fillId="33" borderId="30" xfId="87" applyNumberFormat="1" applyFont="1" applyFill="1" applyBorder="1">
      <alignment/>
      <protection/>
    </xf>
    <xf numFmtId="3" fontId="24" fillId="33" borderId="31" xfId="87" applyNumberFormat="1" applyFont="1" applyFill="1" applyBorder="1">
      <alignment/>
      <protection/>
    </xf>
    <xf numFmtId="3" fontId="24" fillId="33" borderId="32" xfId="87" applyNumberFormat="1" applyFont="1" applyFill="1" applyBorder="1">
      <alignment/>
      <protection/>
    </xf>
    <xf numFmtId="3" fontId="24" fillId="33" borderId="14" xfId="87" applyNumberFormat="1" applyFont="1" applyFill="1" applyBorder="1">
      <alignment/>
      <protection/>
    </xf>
    <xf numFmtId="3" fontId="24" fillId="33" borderId="33" xfId="87" applyNumberFormat="1" applyFont="1" applyFill="1" applyBorder="1">
      <alignment/>
      <protection/>
    </xf>
    <xf numFmtId="3" fontId="24" fillId="33" borderId="34" xfId="87" applyNumberFormat="1" applyFont="1" applyFill="1" applyBorder="1">
      <alignment/>
      <protection/>
    </xf>
    <xf numFmtId="3" fontId="24" fillId="33" borderId="36" xfId="87" applyNumberFormat="1" applyFont="1" applyFill="1" applyBorder="1">
      <alignment/>
      <protection/>
    </xf>
    <xf numFmtId="3" fontId="24" fillId="33" borderId="37" xfId="87" applyNumberFormat="1" applyFont="1" applyFill="1" applyBorder="1">
      <alignment/>
      <protection/>
    </xf>
    <xf numFmtId="3" fontId="24" fillId="33" borderId="38" xfId="87" applyNumberFormat="1" applyFont="1" applyFill="1" applyBorder="1">
      <alignment/>
      <protection/>
    </xf>
    <xf numFmtId="3" fontId="24" fillId="33" borderId="39" xfId="87" applyNumberFormat="1" applyFont="1" applyFill="1" applyBorder="1">
      <alignment/>
      <protection/>
    </xf>
    <xf numFmtId="3" fontId="24" fillId="33" borderId="40" xfId="87" applyNumberFormat="1" applyFont="1" applyFill="1" applyBorder="1">
      <alignment/>
      <protection/>
    </xf>
    <xf numFmtId="3" fontId="24" fillId="33" borderId="41" xfId="87" applyNumberFormat="1" applyFont="1" applyFill="1" applyBorder="1">
      <alignment/>
      <protection/>
    </xf>
    <xf numFmtId="3" fontId="24" fillId="33" borderId="42" xfId="87" applyNumberFormat="1" applyFont="1" applyFill="1" applyBorder="1">
      <alignment/>
      <protection/>
    </xf>
    <xf numFmtId="3" fontId="24" fillId="33" borderId="43" xfId="87" applyNumberFormat="1" applyFont="1" applyFill="1" applyBorder="1">
      <alignment/>
      <protection/>
    </xf>
    <xf numFmtId="0" fontId="14" fillId="0" borderId="11" xfId="87" applyNumberFormat="1" applyFont="1" applyBorder="1" applyAlignment="1">
      <alignment horizontal="center"/>
      <protection/>
    </xf>
    <xf numFmtId="3" fontId="24" fillId="33" borderId="64" xfId="87" applyNumberFormat="1" applyFont="1" applyFill="1" applyBorder="1">
      <alignment/>
      <protection/>
    </xf>
    <xf numFmtId="3" fontId="14" fillId="33" borderId="8" xfId="87" applyNumberFormat="1" applyFont="1" applyFill="1" applyBorder="1">
      <alignment/>
      <protection/>
    </xf>
    <xf numFmtId="3" fontId="25" fillId="33" borderId="9" xfId="87" applyNumberFormat="1" applyFont="1" applyFill="1" applyBorder="1">
      <alignment/>
      <protection/>
    </xf>
    <xf numFmtId="49" fontId="25" fillId="33" borderId="65" xfId="87" applyNumberFormat="1" applyFont="1" applyFill="1" applyBorder="1" applyAlignment="1">
      <alignment horizontal="center"/>
      <protection/>
    </xf>
    <xf numFmtId="49" fontId="25" fillId="33" borderId="66" xfId="87" applyNumberFormat="1" applyFont="1" applyFill="1" applyBorder="1" applyAlignment="1">
      <alignment horizontal="center"/>
      <protection/>
    </xf>
    <xf numFmtId="3" fontId="14" fillId="33" borderId="49" xfId="87" applyNumberFormat="1" applyFont="1" applyFill="1" applyBorder="1">
      <alignment/>
      <protection/>
    </xf>
    <xf numFmtId="3" fontId="14" fillId="33" borderId="67" xfId="87" applyNumberFormat="1" applyFont="1" applyFill="1" applyBorder="1">
      <alignment/>
      <protection/>
    </xf>
    <xf numFmtId="3" fontId="13" fillId="33" borderId="67" xfId="87" applyNumberFormat="1" applyFont="1" applyFill="1" applyBorder="1">
      <alignment/>
      <protection/>
    </xf>
    <xf numFmtId="3" fontId="13" fillId="33" borderId="68" xfId="87" applyNumberFormat="1" applyFont="1" applyFill="1" applyBorder="1">
      <alignment/>
      <protection/>
    </xf>
    <xf numFmtId="3" fontId="24" fillId="33" borderId="69" xfId="87" applyNumberFormat="1" applyFont="1" applyFill="1" applyBorder="1">
      <alignment/>
      <protection/>
    </xf>
    <xf numFmtId="3" fontId="24" fillId="33" borderId="70" xfId="87" applyNumberFormat="1" applyFont="1" applyFill="1" applyBorder="1">
      <alignment/>
      <protection/>
    </xf>
    <xf numFmtId="3" fontId="24" fillId="33" borderId="71" xfId="87" applyNumberFormat="1" applyFont="1" applyFill="1" applyBorder="1">
      <alignment/>
      <protection/>
    </xf>
    <xf numFmtId="3" fontId="24" fillId="33" borderId="72" xfId="87" applyNumberFormat="1" applyFont="1" applyFill="1" applyBorder="1">
      <alignment/>
      <protection/>
    </xf>
    <xf numFmtId="3" fontId="24" fillId="33" borderId="73" xfId="87" applyNumberFormat="1" applyFont="1" applyFill="1" applyBorder="1">
      <alignment/>
      <protection/>
    </xf>
    <xf numFmtId="3" fontId="14" fillId="33" borderId="46" xfId="87" applyNumberFormat="1" applyFont="1" applyFill="1" applyBorder="1">
      <alignment/>
      <protection/>
    </xf>
    <xf numFmtId="3" fontId="14" fillId="33" borderId="74" xfId="87" applyNumberFormat="1" applyFont="1" applyFill="1" applyBorder="1">
      <alignment/>
      <protection/>
    </xf>
    <xf numFmtId="3" fontId="14" fillId="33" borderId="75" xfId="87" applyNumberFormat="1" applyFont="1" applyFill="1" applyBorder="1">
      <alignment/>
      <protection/>
    </xf>
    <xf numFmtId="3" fontId="24" fillId="33" borderId="67" xfId="87" applyNumberFormat="1" applyFont="1" applyFill="1" applyBorder="1">
      <alignment/>
      <protection/>
    </xf>
    <xf numFmtId="3" fontId="24" fillId="33" borderId="68" xfId="87" applyNumberFormat="1" applyFont="1" applyFill="1" applyBorder="1">
      <alignment/>
      <protection/>
    </xf>
    <xf numFmtId="0" fontId="26" fillId="33" borderId="71" xfId="85" applyFont="1" applyFill="1" applyBorder="1" applyAlignment="1">
      <alignment horizontal="center" vertical="center" wrapText="1"/>
      <protection/>
    </xf>
    <xf numFmtId="0" fontId="26" fillId="35" borderId="76" xfId="84" applyFont="1" applyFill="1" applyBorder="1" applyAlignment="1">
      <alignment horizontal="center"/>
    </xf>
    <xf numFmtId="0" fontId="26" fillId="35" borderId="27" xfId="84" applyFont="1" applyFill="1" applyBorder="1" applyAlignment="1">
      <alignment horizontal="center"/>
    </xf>
    <xf numFmtId="0" fontId="26" fillId="35" borderId="28" xfId="84" applyFont="1" applyFill="1" applyBorder="1" applyAlignment="1">
      <alignment horizontal="center"/>
    </xf>
    <xf numFmtId="0" fontId="26" fillId="35" borderId="77" xfId="84" applyFont="1" applyFill="1" applyBorder="1" applyAlignment="1">
      <alignment horizontal="center"/>
    </xf>
    <xf numFmtId="0" fontId="26" fillId="33" borderId="78" xfId="84" applyFont="1" applyFill="1" applyBorder="1" applyAlignment="1">
      <alignment horizontal="center"/>
    </xf>
    <xf numFmtId="0" fontId="26" fillId="33" borderId="34" xfId="84" applyFont="1" applyFill="1" applyBorder="1" applyAlignment="1">
      <alignment horizontal="center"/>
    </xf>
    <xf numFmtId="0" fontId="26" fillId="33" borderId="14" xfId="84" applyFont="1" applyFill="1" applyBorder="1" applyAlignment="1">
      <alignment horizontal="center"/>
    </xf>
    <xf numFmtId="0" fontId="26" fillId="33" borderId="79" xfId="84" applyFont="1" applyFill="1" applyBorder="1" applyAlignment="1">
      <alignment horizontal="center"/>
    </xf>
    <xf numFmtId="0" fontId="24" fillId="33" borderId="78" xfId="84" applyFont="1" applyFill="1" applyBorder="1" applyAlignment="1">
      <alignment/>
    </xf>
    <xf numFmtId="0" fontId="26" fillId="0" borderId="14" xfId="84" applyFont="1" applyBorder="1" applyAlignment="1">
      <alignment horizontal="right"/>
    </xf>
    <xf numFmtId="0" fontId="26" fillId="0" borderId="14" xfId="84" applyFont="1" applyBorder="1" applyAlignment="1">
      <alignment horizontal="center"/>
    </xf>
    <xf numFmtId="213" fontId="24" fillId="33" borderId="14" xfId="84" applyNumberFormat="1" applyFont="1" applyFill="1" applyBorder="1" applyAlignment="1">
      <alignment/>
    </xf>
    <xf numFmtId="213" fontId="24" fillId="35" borderId="14" xfId="84" applyNumberFormat="1" applyFont="1" applyFill="1" applyBorder="1" applyAlignment="1">
      <alignment/>
    </xf>
    <xf numFmtId="3" fontId="24" fillId="36" borderId="14" xfId="84" applyNumberFormat="1" applyFont="1" applyFill="1" applyBorder="1" applyAlignment="1">
      <alignment/>
    </xf>
    <xf numFmtId="3" fontId="24" fillId="36" borderId="79" xfId="84" applyNumberFormat="1" applyFont="1" applyFill="1" applyBorder="1" applyAlignment="1">
      <alignment/>
    </xf>
    <xf numFmtId="0" fontId="24" fillId="0" borderId="14" xfId="84" applyFont="1" applyBorder="1" applyAlignment="1">
      <alignment horizontal="right"/>
    </xf>
    <xf numFmtId="0" fontId="24" fillId="0" borderId="14" xfId="84" applyFont="1" applyBorder="1" applyAlignment="1">
      <alignment/>
    </xf>
    <xf numFmtId="0" fontId="24" fillId="33" borderId="14" xfId="84" applyFont="1" applyFill="1" applyBorder="1" applyAlignment="1">
      <alignment/>
    </xf>
    <xf numFmtId="0" fontId="24" fillId="35" borderId="14" xfId="84" applyFont="1" applyFill="1" applyBorder="1" applyAlignment="1">
      <alignment/>
    </xf>
    <xf numFmtId="0" fontId="24" fillId="33" borderId="79" xfId="84" applyFont="1" applyFill="1" applyBorder="1" applyAlignment="1">
      <alignment/>
    </xf>
    <xf numFmtId="0" fontId="24" fillId="35" borderId="78" xfId="84" applyFont="1" applyFill="1" applyBorder="1" applyAlignment="1">
      <alignment/>
    </xf>
    <xf numFmtId="0" fontId="24" fillId="35" borderId="79" xfId="84" applyFont="1" applyFill="1" applyBorder="1" applyAlignment="1">
      <alignment/>
    </xf>
    <xf numFmtId="0" fontId="24" fillId="36" borderId="14" xfId="84" applyFont="1" applyFill="1" applyBorder="1" applyAlignment="1">
      <alignment horizontal="right"/>
    </xf>
    <xf numFmtId="0" fontId="24" fillId="35" borderId="34" xfId="84" applyFont="1" applyFill="1" applyBorder="1" applyAlignment="1">
      <alignment horizontal="right"/>
    </xf>
    <xf numFmtId="0" fontId="24" fillId="33" borderId="34" xfId="84" applyFont="1" applyFill="1" applyBorder="1" applyAlignment="1">
      <alignment horizontal="right"/>
    </xf>
    <xf numFmtId="0" fontId="27" fillId="35" borderId="80" xfId="84" applyFont="1" applyFill="1" applyBorder="1" applyAlignment="1">
      <alignment horizontal="centerContinuous"/>
    </xf>
    <xf numFmtId="0" fontId="27" fillId="35" borderId="81" xfId="84" applyFont="1" applyFill="1" applyBorder="1" applyAlignment="1">
      <alignment horizontal="centerContinuous"/>
    </xf>
    <xf numFmtId="0" fontId="25" fillId="33" borderId="82" xfId="85" applyFont="1" applyFill="1" applyBorder="1" applyAlignment="1">
      <alignment horizontal="center"/>
      <protection/>
    </xf>
    <xf numFmtId="0" fontId="27" fillId="35" borderId="82" xfId="84" applyFont="1" applyFill="1" applyBorder="1" applyAlignment="1">
      <alignment horizontal="centerContinuous"/>
    </xf>
    <xf numFmtId="213" fontId="25" fillId="33" borderId="82" xfId="84" applyNumberFormat="1" applyFont="1" applyFill="1" applyBorder="1" applyAlignment="1">
      <alignment horizontal="right"/>
    </xf>
    <xf numFmtId="3" fontId="25" fillId="33" borderId="26" xfId="87" applyNumberFormat="1" applyFont="1" applyFill="1" applyBorder="1">
      <alignment/>
      <protection/>
    </xf>
    <xf numFmtId="3" fontId="25" fillId="33" borderId="74" xfId="87" applyNumberFormat="1" applyFont="1" applyFill="1" applyBorder="1">
      <alignment/>
      <protection/>
    </xf>
    <xf numFmtId="3" fontId="25" fillId="33" borderId="75" xfId="87" applyNumberFormat="1" applyFont="1" applyFill="1" applyBorder="1">
      <alignment/>
      <protection/>
    </xf>
    <xf numFmtId="3" fontId="24" fillId="33" borderId="83" xfId="87" applyNumberFormat="1" applyFont="1" applyFill="1" applyBorder="1">
      <alignment/>
      <protection/>
    </xf>
    <xf numFmtId="3" fontId="24" fillId="33" borderId="84" xfId="87" applyNumberFormat="1" applyFont="1" applyFill="1" applyBorder="1">
      <alignment/>
      <protection/>
    </xf>
    <xf numFmtId="3" fontId="24" fillId="33" borderId="85" xfId="87" applyNumberFormat="1" applyFont="1" applyFill="1" applyBorder="1">
      <alignment/>
      <protection/>
    </xf>
    <xf numFmtId="3" fontId="24" fillId="33" borderId="86" xfId="87" applyNumberFormat="1" applyFont="1" applyFill="1" applyBorder="1">
      <alignment/>
      <protection/>
    </xf>
    <xf numFmtId="3" fontId="24" fillId="33" borderId="87" xfId="87" applyNumberFormat="1" applyFont="1" applyFill="1" applyBorder="1">
      <alignment/>
      <protection/>
    </xf>
    <xf numFmtId="3" fontId="24" fillId="33" borderId="88" xfId="87" applyNumberFormat="1" applyFont="1" applyFill="1" applyBorder="1">
      <alignment/>
      <protection/>
    </xf>
    <xf numFmtId="3" fontId="25" fillId="33" borderId="89" xfId="87" applyNumberFormat="1" applyFont="1" applyFill="1" applyBorder="1">
      <alignment/>
      <protection/>
    </xf>
    <xf numFmtId="3" fontId="24" fillId="33" borderId="51" xfId="87" applyNumberFormat="1" applyFont="1" applyFill="1" applyBorder="1">
      <alignment/>
      <protection/>
    </xf>
    <xf numFmtId="3" fontId="24" fillId="33" borderId="46" xfId="87" applyNumberFormat="1" applyFont="1" applyFill="1" applyBorder="1">
      <alignment/>
      <protection/>
    </xf>
    <xf numFmtId="3" fontId="24" fillId="33" borderId="74" xfId="87" applyNumberFormat="1" applyFont="1" applyFill="1" applyBorder="1">
      <alignment/>
      <protection/>
    </xf>
    <xf numFmtId="3" fontId="24" fillId="33" borderId="28" xfId="87" applyNumberFormat="1" applyFont="1" applyFill="1" applyBorder="1">
      <alignment/>
      <protection/>
    </xf>
    <xf numFmtId="3" fontId="24" fillId="33" borderId="75" xfId="87" applyNumberFormat="1" applyFont="1" applyFill="1" applyBorder="1">
      <alignment/>
      <protection/>
    </xf>
    <xf numFmtId="3" fontId="24" fillId="33" borderId="27" xfId="87" applyNumberFormat="1" applyFont="1" applyFill="1" applyBorder="1">
      <alignment/>
      <protection/>
    </xf>
    <xf numFmtId="3" fontId="25" fillId="33" borderId="90" xfId="87" applyNumberFormat="1" applyFont="1" applyFill="1" applyBorder="1">
      <alignment/>
      <protection/>
    </xf>
    <xf numFmtId="3" fontId="25" fillId="33" borderId="82" xfId="87" applyNumberFormat="1" applyFont="1" applyFill="1" applyBorder="1">
      <alignment/>
      <protection/>
    </xf>
    <xf numFmtId="3" fontId="25" fillId="33" borderId="91" xfId="87" applyNumberFormat="1" applyFont="1" applyFill="1" applyBorder="1">
      <alignment/>
      <protection/>
    </xf>
    <xf numFmtId="3" fontId="25" fillId="33" borderId="81" xfId="87" applyNumberFormat="1" applyFont="1" applyFill="1" applyBorder="1">
      <alignment/>
      <protection/>
    </xf>
    <xf numFmtId="49" fontId="25" fillId="33" borderId="65" xfId="87" applyNumberFormat="1" applyFont="1" applyFill="1" applyBorder="1" applyAlignment="1">
      <alignment horizontal="center" wrapText="1"/>
      <protection/>
    </xf>
    <xf numFmtId="49" fontId="25" fillId="33" borderId="66" xfId="87" applyNumberFormat="1" applyFont="1" applyFill="1" applyBorder="1" applyAlignment="1">
      <alignment horizontal="center" wrapText="1"/>
      <protection/>
    </xf>
    <xf numFmtId="3" fontId="25" fillId="33" borderId="92" xfId="87" applyNumberFormat="1" applyFont="1" applyFill="1" applyBorder="1">
      <alignment/>
      <protection/>
    </xf>
    <xf numFmtId="3" fontId="25" fillId="33" borderId="93" xfId="87" applyNumberFormat="1" applyFont="1" applyFill="1" applyBorder="1">
      <alignment/>
      <protection/>
    </xf>
    <xf numFmtId="3" fontId="13" fillId="33" borderId="51" xfId="87" applyNumberFormat="1" applyFont="1" applyFill="1" applyBorder="1">
      <alignment/>
      <protection/>
    </xf>
    <xf numFmtId="3" fontId="14" fillId="33" borderId="54" xfId="87" applyNumberFormat="1" applyFont="1" applyFill="1" applyBorder="1">
      <alignment/>
      <protection/>
    </xf>
    <xf numFmtId="0" fontId="14" fillId="0" borderId="11" xfId="87" applyNumberFormat="1" applyFont="1" applyBorder="1" applyAlignment="1">
      <alignment horizontal="center" vertical="center"/>
      <protection/>
    </xf>
    <xf numFmtId="3" fontId="25" fillId="33" borderId="10" xfId="87" applyNumberFormat="1" applyFont="1" applyFill="1" applyBorder="1">
      <alignment/>
      <protection/>
    </xf>
    <xf numFmtId="3" fontId="25" fillId="33" borderId="94" xfId="87" applyNumberFormat="1" applyFont="1" applyFill="1" applyBorder="1">
      <alignment/>
      <protection/>
    </xf>
    <xf numFmtId="3" fontId="25" fillId="33" borderId="95" xfId="87" applyNumberFormat="1" applyFont="1" applyFill="1" applyBorder="1">
      <alignment/>
      <protection/>
    </xf>
    <xf numFmtId="3" fontId="25" fillId="33" borderId="96" xfId="87" applyNumberFormat="1" applyFont="1" applyFill="1" applyBorder="1">
      <alignment/>
      <protection/>
    </xf>
    <xf numFmtId="3" fontId="25" fillId="33" borderId="97" xfId="87" applyNumberFormat="1" applyFont="1" applyFill="1" applyBorder="1">
      <alignment/>
      <protection/>
    </xf>
    <xf numFmtId="3" fontId="25" fillId="33" borderId="98" xfId="87" applyNumberFormat="1" applyFont="1" applyFill="1" applyBorder="1">
      <alignment/>
      <protection/>
    </xf>
    <xf numFmtId="0" fontId="12" fillId="33" borderId="0" xfId="69" applyFont="1" applyFill="1">
      <alignment/>
      <protection/>
    </xf>
    <xf numFmtId="0" fontId="8" fillId="0" borderId="0" xfId="75" applyFont="1" applyFill="1" applyBorder="1">
      <alignment/>
      <protection/>
    </xf>
    <xf numFmtId="0" fontId="6" fillId="0" borderId="0" xfId="75" applyFont="1" applyFill="1" applyBorder="1">
      <alignment/>
      <protection/>
    </xf>
    <xf numFmtId="213" fontId="6" fillId="0" borderId="0" xfId="50" applyNumberFormat="1" applyFont="1" applyFill="1" applyBorder="1" applyAlignment="1">
      <alignment/>
    </xf>
    <xf numFmtId="213" fontId="8" fillId="0" borderId="0" xfId="50" applyNumberFormat="1" applyFont="1" applyFill="1" applyBorder="1" applyAlignment="1">
      <alignment horizontal="center"/>
    </xf>
    <xf numFmtId="213" fontId="6" fillId="0" borderId="0" xfId="50" applyNumberFormat="1" applyFont="1" applyFill="1" applyBorder="1" applyAlignment="1">
      <alignment horizontal="center"/>
    </xf>
    <xf numFmtId="213" fontId="8" fillId="37" borderId="0" xfId="50" applyNumberFormat="1" applyFont="1" applyFill="1" applyBorder="1" applyAlignment="1">
      <alignment horizontal="center"/>
    </xf>
    <xf numFmtId="213" fontId="6" fillId="33" borderId="0" xfId="50" applyNumberFormat="1" applyFont="1" applyFill="1" applyBorder="1" applyAlignment="1">
      <alignment/>
    </xf>
    <xf numFmtId="9" fontId="6" fillId="37" borderId="0" xfId="94" applyFont="1" applyFill="1" applyBorder="1" applyAlignment="1">
      <alignment/>
    </xf>
    <xf numFmtId="213" fontId="17" fillId="37" borderId="0" xfId="50" applyNumberFormat="1" applyFont="1" applyFill="1" applyBorder="1" applyAlignment="1">
      <alignment/>
    </xf>
    <xf numFmtId="214" fontId="17" fillId="37" borderId="0" xfId="50" applyNumberFormat="1" applyFont="1" applyFill="1" applyBorder="1" applyAlignment="1">
      <alignment/>
    </xf>
    <xf numFmtId="213" fontId="8" fillId="33" borderId="0" xfId="50" applyNumberFormat="1" applyFont="1" applyFill="1" applyBorder="1" applyAlignment="1">
      <alignment/>
    </xf>
    <xf numFmtId="0" fontId="57" fillId="0" borderId="0" xfId="75">
      <alignment/>
      <protection/>
    </xf>
    <xf numFmtId="0" fontId="6" fillId="37" borderId="0" xfId="75" applyFont="1" applyFill="1" applyBorder="1">
      <alignment/>
      <protection/>
    </xf>
    <xf numFmtId="0" fontId="0" fillId="0" borderId="0" xfId="71">
      <alignment/>
      <protection/>
    </xf>
    <xf numFmtId="0" fontId="13" fillId="33" borderId="0" xfId="69" applyFont="1" applyFill="1">
      <alignment/>
      <protection/>
    </xf>
    <xf numFmtId="9" fontId="8" fillId="0" borderId="0" xfId="94" applyFont="1" applyFill="1" applyBorder="1" applyAlignment="1">
      <alignment horizontal="center"/>
    </xf>
    <xf numFmtId="213" fontId="6" fillId="37" borderId="0" xfId="94" applyNumberFormat="1" applyFont="1" applyFill="1" applyBorder="1" applyAlignment="1">
      <alignment/>
    </xf>
    <xf numFmtId="213" fontId="17" fillId="37" borderId="0" xfId="50" applyNumberFormat="1" applyFont="1" applyFill="1" applyBorder="1" applyAlignment="1">
      <alignment/>
    </xf>
    <xf numFmtId="213" fontId="28" fillId="37" borderId="0" xfId="50" applyNumberFormat="1" applyFont="1" applyFill="1" applyBorder="1" applyAlignment="1">
      <alignment/>
    </xf>
    <xf numFmtId="214" fontId="17" fillId="37" borderId="0" xfId="50" applyNumberFormat="1" applyFont="1" applyFill="1" applyBorder="1" applyAlignment="1">
      <alignment/>
    </xf>
    <xf numFmtId="213" fontId="17" fillId="33" borderId="0" xfId="50" applyNumberFormat="1" applyFont="1" applyFill="1" applyBorder="1" applyAlignment="1">
      <alignment/>
    </xf>
    <xf numFmtId="213" fontId="17" fillId="37" borderId="0" xfId="50" applyNumberFormat="1" applyFont="1" applyFill="1" applyBorder="1" applyAlignment="1" applyProtection="1">
      <alignment horizontal="center"/>
      <protection/>
    </xf>
    <xf numFmtId="213" fontId="6" fillId="37" borderId="0" xfId="50" applyNumberFormat="1" applyFont="1" applyFill="1" applyBorder="1" applyAlignment="1">
      <alignment wrapText="1"/>
    </xf>
    <xf numFmtId="3" fontId="14" fillId="33" borderId="0" xfId="87" applyNumberFormat="1" applyFont="1" applyFill="1" applyBorder="1" applyAlignment="1">
      <alignment horizontal="left"/>
      <protection/>
    </xf>
    <xf numFmtId="0" fontId="14" fillId="0" borderId="0" xfId="87" applyNumberFormat="1" applyFont="1" applyBorder="1" applyAlignment="1">
      <alignment horizontal="center"/>
      <protection/>
    </xf>
    <xf numFmtId="0" fontId="14" fillId="33" borderId="0" xfId="69" applyFont="1" applyFill="1" applyBorder="1" applyAlignment="1">
      <alignment horizontal="center"/>
      <protection/>
    </xf>
    <xf numFmtId="0" fontId="6" fillId="0" borderId="0" xfId="75" applyFont="1" applyBorder="1" applyAlignment="1">
      <alignment horizontal="center"/>
      <protection/>
    </xf>
    <xf numFmtId="0" fontId="6" fillId="0" borderId="0" xfId="75" applyFont="1" applyBorder="1">
      <alignment/>
      <protection/>
    </xf>
    <xf numFmtId="0" fontId="17" fillId="37" borderId="0" xfId="75" applyFont="1" applyFill="1" applyBorder="1" applyAlignment="1">
      <alignment horizontal="center"/>
      <protection/>
    </xf>
    <xf numFmtId="0" fontId="6" fillId="37" borderId="0" xfId="75" applyFont="1" applyFill="1" applyBorder="1" applyAlignment="1">
      <alignment horizontal="center"/>
      <protection/>
    </xf>
    <xf numFmtId="0" fontId="8" fillId="37" borderId="0" xfId="75" applyFont="1" applyFill="1" applyBorder="1" applyAlignment="1">
      <alignment horizontal="center"/>
      <protection/>
    </xf>
    <xf numFmtId="0" fontId="8" fillId="37" borderId="0" xfId="75" applyFont="1" applyFill="1" applyBorder="1">
      <alignment/>
      <protection/>
    </xf>
    <xf numFmtId="213" fontId="6" fillId="33" borderId="0" xfId="75" applyNumberFormat="1" applyFont="1" applyFill="1" applyBorder="1">
      <alignment/>
      <protection/>
    </xf>
    <xf numFmtId="213" fontId="8" fillId="37" borderId="0" xfId="94" applyNumberFormat="1" applyFont="1" applyFill="1" applyBorder="1" applyAlignment="1">
      <alignment horizontal="center"/>
    </xf>
    <xf numFmtId="213" fontId="29" fillId="33" borderId="64" xfId="50" applyNumberFormat="1" applyFont="1" applyFill="1" applyBorder="1" applyAlignment="1">
      <alignment horizontal="center"/>
    </xf>
    <xf numFmtId="213" fontId="29" fillId="33" borderId="0" xfId="50" applyNumberFormat="1" applyFont="1" applyFill="1" applyBorder="1" applyAlignment="1">
      <alignment horizontal="center"/>
    </xf>
    <xf numFmtId="213" fontId="29" fillId="33" borderId="99" xfId="50" applyNumberFormat="1" applyFont="1" applyFill="1" applyBorder="1" applyAlignment="1">
      <alignment horizontal="center"/>
    </xf>
    <xf numFmtId="0" fontId="57" fillId="33" borderId="0" xfId="75" applyFill="1">
      <alignment/>
      <protection/>
    </xf>
    <xf numFmtId="213" fontId="29" fillId="33" borderId="0" xfId="50" applyNumberFormat="1" applyFont="1" applyFill="1" applyBorder="1" applyAlignment="1">
      <alignment/>
    </xf>
    <xf numFmtId="213" fontId="29" fillId="0" borderId="64" xfId="50" applyNumberFormat="1" applyFont="1" applyFill="1" applyBorder="1" applyAlignment="1">
      <alignment horizontal="center"/>
    </xf>
    <xf numFmtId="213" fontId="29" fillId="0" borderId="0" xfId="50" applyNumberFormat="1" applyFont="1" applyFill="1" applyBorder="1" applyAlignment="1">
      <alignment horizontal="center"/>
    </xf>
    <xf numFmtId="213" fontId="29" fillId="0" borderId="0" xfId="50" applyNumberFormat="1" applyFont="1" applyFill="1" applyBorder="1" applyAlignment="1">
      <alignment/>
    </xf>
    <xf numFmtId="0" fontId="8" fillId="0" borderId="0" xfId="75" applyFont="1" applyBorder="1">
      <alignment/>
      <protection/>
    </xf>
    <xf numFmtId="213" fontId="72" fillId="0" borderId="0" xfId="50" applyNumberFormat="1" applyFont="1" applyBorder="1" applyAlignment="1">
      <alignment horizontal="center"/>
    </xf>
    <xf numFmtId="213" fontId="6" fillId="0" borderId="0" xfId="50" applyNumberFormat="1" applyFont="1" applyBorder="1" applyAlignment="1">
      <alignment/>
    </xf>
    <xf numFmtId="0" fontId="17" fillId="0" borderId="0" xfId="75" applyFont="1" applyBorder="1" applyAlignment="1">
      <alignment horizontal="center"/>
      <protection/>
    </xf>
    <xf numFmtId="213" fontId="6" fillId="0" borderId="0" xfId="75" applyNumberFormat="1" applyFont="1" applyBorder="1">
      <alignment/>
      <protection/>
    </xf>
    <xf numFmtId="213" fontId="8" fillId="0" borderId="0" xfId="50" applyNumberFormat="1" applyFont="1" applyBorder="1" applyAlignment="1">
      <alignment horizontal="center"/>
    </xf>
    <xf numFmtId="9" fontId="8" fillId="0" borderId="0" xfId="94" applyFont="1" applyBorder="1" applyAlignment="1">
      <alignment horizontal="center"/>
    </xf>
    <xf numFmtId="9" fontId="6" fillId="0" borderId="0" xfId="94" applyFont="1" applyBorder="1" applyAlignment="1">
      <alignment/>
    </xf>
    <xf numFmtId="213" fontId="17" fillId="0" borderId="0" xfId="50" applyNumberFormat="1" applyFont="1" applyBorder="1" applyAlignment="1">
      <alignment/>
    </xf>
    <xf numFmtId="214" fontId="17" fillId="0" borderId="0" xfId="50" applyNumberFormat="1" applyFont="1" applyBorder="1" applyAlignment="1">
      <alignment/>
    </xf>
    <xf numFmtId="213" fontId="8" fillId="0" borderId="0" xfId="50" applyNumberFormat="1" applyFont="1" applyBorder="1" applyAlignment="1">
      <alignment/>
    </xf>
    <xf numFmtId="213" fontId="72" fillId="0" borderId="0" xfId="75" applyNumberFormat="1" applyFont="1" applyBorder="1" applyAlignment="1">
      <alignment horizontal="center"/>
      <protection/>
    </xf>
    <xf numFmtId="213" fontId="57" fillId="0" borderId="0" xfId="75" applyNumberFormat="1">
      <alignment/>
      <protection/>
    </xf>
    <xf numFmtId="0" fontId="0" fillId="0" borderId="0" xfId="71" applyAlignment="1">
      <alignment horizontal="center"/>
      <protection/>
    </xf>
    <xf numFmtId="0" fontId="18" fillId="33" borderId="0" xfId="69" applyFont="1" applyFill="1" applyBorder="1" applyAlignment="1">
      <alignment horizontal="left"/>
      <protection/>
    </xf>
    <xf numFmtId="0" fontId="18" fillId="0" borderId="0" xfId="69" applyFont="1">
      <alignment/>
      <protection/>
    </xf>
    <xf numFmtId="213" fontId="8" fillId="33" borderId="0" xfId="50" applyNumberFormat="1" applyFont="1" applyFill="1" applyBorder="1" applyAlignment="1">
      <alignment horizontal="center"/>
    </xf>
    <xf numFmtId="213" fontId="17" fillId="37" borderId="0" xfId="50" applyNumberFormat="1" applyFont="1" applyFill="1" applyBorder="1" applyAlignment="1">
      <alignment horizontal="center"/>
    </xf>
    <xf numFmtId="0" fontId="0" fillId="0" borderId="0" xfId="71" applyFill="1">
      <alignment/>
      <protection/>
    </xf>
    <xf numFmtId="213" fontId="0" fillId="0" borderId="0" xfId="71" applyNumberFormat="1" applyFill="1">
      <alignment/>
      <protection/>
    </xf>
    <xf numFmtId="213" fontId="29" fillId="0" borderId="99" xfId="50" applyNumberFormat="1" applyFont="1" applyFill="1" applyBorder="1" applyAlignment="1">
      <alignment horizontal="center"/>
    </xf>
    <xf numFmtId="0" fontId="57" fillId="0" borderId="0" xfId="75" applyFill="1">
      <alignment/>
      <protection/>
    </xf>
    <xf numFmtId="203" fontId="13" fillId="33" borderId="100" xfId="0" applyNumberFormat="1" applyFont="1" applyFill="1" applyBorder="1" applyAlignment="1">
      <alignment/>
    </xf>
    <xf numFmtId="3" fontId="13" fillId="33" borderId="100" xfId="0" applyNumberFormat="1" applyFont="1" applyFill="1" applyBorder="1" applyAlignment="1">
      <alignment/>
    </xf>
    <xf numFmtId="3" fontId="25" fillId="33" borderId="0" xfId="87" applyNumberFormat="1" applyFont="1" applyFill="1" applyBorder="1" applyAlignment="1">
      <alignment horizontal="center"/>
      <protection/>
    </xf>
    <xf numFmtId="3" fontId="25" fillId="6" borderId="74" xfId="87" applyNumberFormat="1" applyFont="1" applyFill="1" applyBorder="1">
      <alignment/>
      <protection/>
    </xf>
    <xf numFmtId="3" fontId="25" fillId="6" borderId="28" xfId="87" applyNumberFormat="1" applyFont="1" applyFill="1" applyBorder="1">
      <alignment/>
      <protection/>
    </xf>
    <xf numFmtId="3" fontId="24" fillId="6" borderId="74" xfId="87" applyNumberFormat="1" applyFont="1" applyFill="1" applyBorder="1">
      <alignment/>
      <protection/>
    </xf>
    <xf numFmtId="3" fontId="24" fillId="6" borderId="28" xfId="87" applyNumberFormat="1" applyFont="1" applyFill="1" applyBorder="1">
      <alignment/>
      <protection/>
    </xf>
    <xf numFmtId="0" fontId="73" fillId="33" borderId="0" xfId="0" applyFont="1" applyFill="1" applyAlignment="1">
      <alignment/>
    </xf>
    <xf numFmtId="0" fontId="57" fillId="33" borderId="0" xfId="69" applyFill="1">
      <alignment/>
      <protection/>
    </xf>
    <xf numFmtId="0" fontId="57" fillId="0" borderId="0" xfId="69">
      <alignment/>
      <protection/>
    </xf>
    <xf numFmtId="203" fontId="26" fillId="38" borderId="101" xfId="50" applyNumberFormat="1" applyFont="1" applyFill="1" applyBorder="1" applyAlignment="1">
      <alignment wrapText="1"/>
    </xf>
    <xf numFmtId="203" fontId="26" fillId="38" borderId="102" xfId="50" applyNumberFormat="1" applyFont="1" applyFill="1" applyBorder="1" applyAlignment="1">
      <alignment wrapText="1"/>
    </xf>
    <xf numFmtId="3" fontId="26" fillId="38" borderId="20" xfId="50" applyNumberFormat="1" applyFont="1" applyFill="1" applyBorder="1" applyAlignment="1">
      <alignment/>
    </xf>
    <xf numFmtId="3" fontId="26" fillId="38" borderId="44" xfId="50" applyNumberFormat="1" applyFont="1" applyFill="1" applyBorder="1" applyAlignment="1">
      <alignment/>
    </xf>
    <xf numFmtId="0" fontId="57" fillId="38" borderId="0" xfId="69" applyFill="1">
      <alignment/>
      <protection/>
    </xf>
    <xf numFmtId="203" fontId="26" fillId="38" borderId="64" xfId="50" applyNumberFormat="1" applyFont="1" applyFill="1" applyBorder="1" applyAlignment="1">
      <alignment wrapText="1"/>
    </xf>
    <xf numFmtId="203" fontId="26" fillId="38" borderId="99" xfId="50" applyNumberFormat="1" applyFont="1" applyFill="1" applyBorder="1" applyAlignment="1">
      <alignment wrapText="1"/>
    </xf>
    <xf numFmtId="203" fontId="26" fillId="38" borderId="103" xfId="50" applyNumberFormat="1" applyFont="1" applyFill="1" applyBorder="1" applyAlignment="1">
      <alignment wrapText="1"/>
    </xf>
    <xf numFmtId="203" fontId="26" fillId="38" borderId="18" xfId="50" applyNumberFormat="1" applyFont="1" applyFill="1" applyBorder="1" applyAlignment="1">
      <alignment wrapText="1"/>
    </xf>
    <xf numFmtId="213" fontId="26" fillId="38" borderId="11" xfId="50" applyNumberFormat="1" applyFont="1" applyFill="1" applyBorder="1" applyAlignment="1">
      <alignment horizontal="center" wrapText="1"/>
    </xf>
    <xf numFmtId="214" fontId="26" fillId="38" borderId="11" xfId="50" applyNumberFormat="1" applyFont="1" applyFill="1" applyBorder="1" applyAlignment="1">
      <alignment horizontal="center" wrapText="1"/>
    </xf>
    <xf numFmtId="0" fontId="24" fillId="33" borderId="11" xfId="75" applyFont="1" applyFill="1" applyBorder="1" applyAlignment="1">
      <alignment horizontal="center"/>
      <protection/>
    </xf>
    <xf numFmtId="203" fontId="24" fillId="33" borderId="11" xfId="50" applyNumberFormat="1" applyFont="1" applyFill="1" applyBorder="1" applyAlignment="1">
      <alignment horizontal="center"/>
    </xf>
    <xf numFmtId="0" fontId="24" fillId="33" borderId="11" xfId="50" applyNumberFormat="1" applyFont="1" applyFill="1" applyBorder="1" applyAlignment="1">
      <alignment horizontal="center"/>
    </xf>
    <xf numFmtId="213" fontId="24" fillId="33" borderId="11" xfId="50" applyNumberFormat="1" applyFont="1" applyFill="1" applyBorder="1" applyAlignment="1">
      <alignment horizontal="center"/>
    </xf>
    <xf numFmtId="0" fontId="24" fillId="33" borderId="11" xfId="50" applyNumberFormat="1" applyFont="1" applyFill="1" applyBorder="1" applyAlignment="1">
      <alignment horizontal="center" wrapText="1"/>
    </xf>
    <xf numFmtId="0" fontId="74" fillId="33" borderId="11" xfId="75" applyFont="1" applyFill="1" applyBorder="1">
      <alignment/>
      <protection/>
    </xf>
    <xf numFmtId="203" fontId="24" fillId="33" borderId="11" xfId="50" applyNumberFormat="1" applyFont="1" applyFill="1" applyBorder="1" applyAlignment="1">
      <alignment horizontal="center" wrapText="1"/>
    </xf>
    <xf numFmtId="0" fontId="25" fillId="38" borderId="11" xfId="75" applyFont="1" applyFill="1" applyBorder="1" applyAlignment="1">
      <alignment horizontal="center"/>
      <protection/>
    </xf>
    <xf numFmtId="0" fontId="57" fillId="0" borderId="0" xfId="69" applyFill="1">
      <alignment/>
      <protection/>
    </xf>
    <xf numFmtId="0" fontId="24" fillId="33" borderId="11" xfId="75" applyFont="1" applyFill="1" applyBorder="1" applyAlignment="1" quotePrefix="1">
      <alignment horizontal="center"/>
      <protection/>
    </xf>
    <xf numFmtId="213" fontId="25" fillId="38" borderId="11" xfId="50" applyNumberFormat="1" applyFont="1" applyFill="1" applyBorder="1" applyAlignment="1">
      <alignment horizontal="center"/>
    </xf>
    <xf numFmtId="0" fontId="24" fillId="0" borderId="11" xfId="75" applyFont="1" applyFill="1" applyBorder="1" applyAlignment="1" quotePrefix="1">
      <alignment horizontal="center"/>
      <protection/>
    </xf>
    <xf numFmtId="0" fontId="24" fillId="0" borderId="11" xfId="69" applyNumberFormat="1" applyFont="1" applyFill="1" applyBorder="1" applyAlignment="1" applyProtection="1" quotePrefix="1">
      <alignment horizontal="center"/>
      <protection/>
    </xf>
    <xf numFmtId="203" fontId="25" fillId="38" borderId="11" xfId="44" applyNumberFormat="1" applyFont="1" applyFill="1" applyBorder="1" applyAlignment="1">
      <alignment horizontal="center"/>
    </xf>
    <xf numFmtId="0" fontId="57" fillId="39" borderId="0" xfId="69" applyFill="1">
      <alignment/>
      <protection/>
    </xf>
    <xf numFmtId="213" fontId="1" fillId="0" borderId="0" xfId="69" applyNumberFormat="1" applyFont="1">
      <alignment/>
      <protection/>
    </xf>
    <xf numFmtId="203" fontId="1" fillId="0" borderId="0" xfId="44" applyNumberFormat="1" applyFont="1" applyAlignment="1">
      <alignment/>
    </xf>
    <xf numFmtId="203" fontId="0" fillId="0" borderId="0" xfId="44" applyNumberFormat="1" applyFont="1" applyAlignment="1">
      <alignment/>
    </xf>
    <xf numFmtId="213" fontId="57" fillId="0" borderId="0" xfId="69" applyNumberFormat="1">
      <alignment/>
      <protection/>
    </xf>
    <xf numFmtId="203" fontId="1" fillId="0" borderId="0" xfId="69" applyNumberFormat="1" applyFont="1">
      <alignment/>
      <protection/>
    </xf>
    <xf numFmtId="0" fontId="57" fillId="0" borderId="0" xfId="69" applyAlignment="1">
      <alignment horizontal="center"/>
      <protection/>
    </xf>
    <xf numFmtId="213" fontId="0" fillId="0" borderId="0" xfId="71" applyNumberFormat="1">
      <alignment/>
      <protection/>
    </xf>
    <xf numFmtId="3" fontId="24" fillId="0" borderId="28" xfId="87" applyNumberFormat="1" applyFont="1" applyFill="1" applyBorder="1">
      <alignment/>
      <protection/>
    </xf>
    <xf numFmtId="3" fontId="24" fillId="0" borderId="14" xfId="87" applyNumberFormat="1" applyFont="1" applyFill="1" applyBorder="1">
      <alignment/>
      <protection/>
    </xf>
    <xf numFmtId="213" fontId="0" fillId="0" borderId="0" xfId="71" applyNumberFormat="1" applyAlignment="1">
      <alignment horizontal="center"/>
      <protection/>
    </xf>
    <xf numFmtId="213" fontId="57" fillId="0" borderId="0" xfId="69" applyNumberFormat="1" applyFill="1">
      <alignment/>
      <protection/>
    </xf>
    <xf numFmtId="0" fontId="13" fillId="0" borderId="0" xfId="79" applyFont="1" applyFill="1">
      <alignment/>
      <protection/>
    </xf>
    <xf numFmtId="0" fontId="12" fillId="0" borderId="0" xfId="0" applyFont="1" applyFill="1" applyAlignment="1">
      <alignment/>
    </xf>
    <xf numFmtId="0" fontId="13" fillId="0" borderId="0" xfId="85" applyFont="1" applyFill="1">
      <alignment/>
      <protection/>
    </xf>
    <xf numFmtId="0" fontId="14" fillId="0" borderId="0" xfId="79" applyFont="1" applyFill="1">
      <alignment/>
      <protection/>
    </xf>
    <xf numFmtId="0" fontId="14" fillId="0" borderId="0" xfId="86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14" fillId="0" borderId="0" xfId="79" applyFont="1" applyFill="1" applyAlignment="1">
      <alignment/>
      <protection/>
    </xf>
    <xf numFmtId="0" fontId="23" fillId="0" borderId="0" xfId="79" applyFont="1" applyFill="1">
      <alignment/>
      <protection/>
    </xf>
    <xf numFmtId="3" fontId="25" fillId="0" borderId="104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3" fontId="25" fillId="0" borderId="86" xfId="0" applyNumberFormat="1" applyFont="1" applyFill="1" applyBorder="1" applyAlignment="1">
      <alignment horizontal="center" vertical="center" wrapText="1"/>
    </xf>
    <xf numFmtId="203" fontId="27" fillId="0" borderId="86" xfId="4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86" applyFont="1" applyFill="1">
      <alignment/>
      <protection/>
    </xf>
    <xf numFmtId="3" fontId="0" fillId="0" borderId="0" xfId="42" applyNumberFormat="1" applyFill="1" applyAlignment="1">
      <alignment/>
    </xf>
    <xf numFmtId="3" fontId="13" fillId="0" borderId="0" xfId="79" applyNumberFormat="1" applyFont="1" applyFill="1">
      <alignment/>
      <protection/>
    </xf>
    <xf numFmtId="0" fontId="13" fillId="0" borderId="0" xfId="85" applyFont="1" applyFill="1" applyAlignment="1">
      <alignment horizontal="center"/>
      <protection/>
    </xf>
    <xf numFmtId="0" fontId="13" fillId="0" borderId="0" xfId="79" applyFont="1" applyFill="1" applyAlignment="1">
      <alignment horizontal="center"/>
      <protection/>
    </xf>
    <xf numFmtId="0" fontId="14" fillId="0" borderId="0" xfId="79" applyFont="1" applyFill="1" applyAlignment="1">
      <alignment horizontal="center"/>
      <protection/>
    </xf>
    <xf numFmtId="0" fontId="25" fillId="0" borderId="105" xfId="68" applyFont="1" applyFill="1" applyBorder="1" applyAlignment="1">
      <alignment horizontal="center" vertical="center" wrapText="1"/>
      <protection/>
    </xf>
    <xf numFmtId="0" fontId="24" fillId="6" borderId="11" xfId="0" applyFont="1" applyFill="1" applyBorder="1" applyAlignment="1">
      <alignment/>
    </xf>
    <xf numFmtId="0" fontId="24" fillId="6" borderId="11" xfId="0" applyFont="1" applyFill="1" applyBorder="1" applyAlignment="1">
      <alignment horizontal="right"/>
    </xf>
    <xf numFmtId="0" fontId="24" fillId="4" borderId="11" xfId="0" applyFont="1" applyFill="1" applyBorder="1" applyAlignment="1">
      <alignment horizontal="right"/>
    </xf>
    <xf numFmtId="0" fontId="24" fillId="4" borderId="11" xfId="0" applyFont="1" applyFill="1" applyBorder="1" applyAlignment="1">
      <alignment/>
    </xf>
    <xf numFmtId="0" fontId="75" fillId="4" borderId="11" xfId="0" applyFont="1" applyFill="1" applyBorder="1" applyAlignment="1">
      <alignment/>
    </xf>
    <xf numFmtId="0" fontId="74" fillId="4" borderId="11" xfId="70" applyFont="1" applyFill="1" applyBorder="1">
      <alignment/>
      <protection/>
    </xf>
    <xf numFmtId="0" fontId="24" fillId="4" borderId="11" xfId="79" applyFont="1" applyFill="1" applyBorder="1">
      <alignment/>
      <protection/>
    </xf>
    <xf numFmtId="0" fontId="24" fillId="4" borderId="11" xfId="0" applyFont="1" applyFill="1" applyBorder="1" applyAlignment="1">
      <alignment vertical="center" wrapText="1"/>
    </xf>
    <xf numFmtId="0" fontId="13" fillId="4" borderId="11" xfId="79" applyFont="1" applyFill="1" applyBorder="1">
      <alignment/>
      <protection/>
    </xf>
    <xf numFmtId="0" fontId="24" fillId="40" borderId="106" xfId="79" applyFont="1" applyFill="1" applyBorder="1">
      <alignment/>
      <protection/>
    </xf>
    <xf numFmtId="0" fontId="24" fillId="40" borderId="107" xfId="79" applyFont="1" applyFill="1" applyBorder="1">
      <alignment/>
      <protection/>
    </xf>
    <xf numFmtId="0" fontId="24" fillId="41" borderId="106" xfId="79" applyFont="1" applyFill="1" applyBorder="1">
      <alignment/>
      <protection/>
    </xf>
    <xf numFmtId="0" fontId="24" fillId="41" borderId="108" xfId="79" applyFont="1" applyFill="1" applyBorder="1">
      <alignment/>
      <protection/>
    </xf>
    <xf numFmtId="0" fontId="24" fillId="41" borderId="107" xfId="79" applyFont="1" applyFill="1" applyBorder="1">
      <alignment/>
      <protection/>
    </xf>
    <xf numFmtId="0" fontId="24" fillId="4" borderId="109" xfId="79" applyFont="1" applyFill="1" applyBorder="1">
      <alignment/>
      <protection/>
    </xf>
    <xf numFmtId="0" fontId="24" fillId="2" borderId="110" xfId="79" applyFont="1" applyFill="1" applyBorder="1">
      <alignment/>
      <protection/>
    </xf>
    <xf numFmtId="0" fontId="24" fillId="3" borderId="106" xfId="79" applyFont="1" applyFill="1" applyBorder="1">
      <alignment/>
      <protection/>
    </xf>
    <xf numFmtId="0" fontId="24" fillId="3" borderId="108" xfId="79" applyFont="1" applyFill="1" applyBorder="1">
      <alignment/>
      <protection/>
    </xf>
    <xf numFmtId="0" fontId="24" fillId="3" borderId="107" xfId="79" applyFont="1" applyFill="1" applyBorder="1">
      <alignment/>
      <protection/>
    </xf>
    <xf numFmtId="0" fontId="24" fillId="6" borderId="109" xfId="0" applyFont="1" applyFill="1" applyBorder="1" applyAlignment="1">
      <alignment horizontal="right"/>
    </xf>
    <xf numFmtId="0" fontId="24" fillId="4" borderId="50" xfId="0" applyFont="1" applyFill="1" applyBorder="1" applyAlignment="1">
      <alignment horizontal="right"/>
    </xf>
    <xf numFmtId="0" fontId="24" fillId="5" borderId="106" xfId="0" applyFont="1" applyFill="1" applyBorder="1" applyAlignment="1">
      <alignment horizontal="right"/>
    </xf>
    <xf numFmtId="0" fontId="24" fillId="5" borderId="108" xfId="0" applyFont="1" applyFill="1" applyBorder="1" applyAlignment="1">
      <alignment horizontal="right"/>
    </xf>
    <xf numFmtId="0" fontId="24" fillId="5" borderId="107" xfId="0" applyFont="1" applyFill="1" applyBorder="1" applyAlignment="1">
      <alignment horizontal="right"/>
    </xf>
    <xf numFmtId="0" fontId="25" fillId="0" borderId="97" xfId="68" applyFont="1" applyFill="1" applyBorder="1" applyAlignment="1">
      <alignment horizontal="center" vertical="center" wrapText="1"/>
      <protection/>
    </xf>
    <xf numFmtId="0" fontId="24" fillId="6" borderId="50" xfId="0" applyFont="1" applyFill="1" applyBorder="1" applyAlignment="1">
      <alignment/>
    </xf>
    <xf numFmtId="0" fontId="25" fillId="7" borderId="106" xfId="68" applyFont="1" applyFill="1" applyBorder="1" applyAlignment="1">
      <alignment horizontal="center" vertical="center" wrapText="1"/>
      <protection/>
    </xf>
    <xf numFmtId="0" fontId="24" fillId="7" borderId="108" xfId="0" applyFont="1" applyFill="1" applyBorder="1" applyAlignment="1">
      <alignment/>
    </xf>
    <xf numFmtId="0" fontId="24" fillId="7" borderId="108" xfId="0" applyFont="1" applyFill="1" applyBorder="1" applyAlignment="1">
      <alignment horizontal="right"/>
    </xf>
    <xf numFmtId="0" fontId="24" fillId="7" borderId="107" xfId="0" applyFont="1" applyFill="1" applyBorder="1" applyAlignment="1">
      <alignment/>
    </xf>
    <xf numFmtId="0" fontId="24" fillId="6" borderId="108" xfId="79" applyFont="1" applyFill="1" applyBorder="1">
      <alignment/>
      <protection/>
    </xf>
    <xf numFmtId="203" fontId="25" fillId="0" borderId="111" xfId="42" applyNumberFormat="1" applyFont="1" applyFill="1" applyBorder="1" applyAlignment="1">
      <alignment horizontal="center" vertical="center" wrapText="1"/>
    </xf>
    <xf numFmtId="203" fontId="25" fillId="0" borderId="112" xfId="42" applyNumberFormat="1" applyFont="1" applyFill="1" applyBorder="1" applyAlignment="1">
      <alignment horizontal="center" vertical="center" wrapText="1"/>
    </xf>
    <xf numFmtId="3" fontId="26" fillId="38" borderId="11" xfId="50" applyNumberFormat="1" applyFont="1" applyFill="1" applyBorder="1" applyAlignment="1">
      <alignment horizontal="center"/>
    </xf>
    <xf numFmtId="3" fontId="26" fillId="38" borderId="11" xfId="50" applyNumberFormat="1" applyFont="1" applyFill="1" applyBorder="1" applyAlignment="1">
      <alignment horizontal="center" wrapText="1"/>
    </xf>
    <xf numFmtId="49" fontId="24" fillId="0" borderId="56" xfId="79" applyNumberFormat="1" applyFont="1" applyFill="1" applyBorder="1" applyAlignment="1">
      <alignment horizontal="center"/>
      <protection/>
    </xf>
    <xf numFmtId="0" fontId="24" fillId="0" borderId="56" xfId="79" applyFont="1" applyFill="1" applyBorder="1" applyAlignment="1">
      <alignment horizontal="center"/>
      <protection/>
    </xf>
    <xf numFmtId="0" fontId="24" fillId="0" borderId="56" xfId="79" applyFont="1" applyFill="1" applyBorder="1">
      <alignment/>
      <protection/>
    </xf>
    <xf numFmtId="0" fontId="25" fillId="0" borderId="56" xfId="79" applyFont="1" applyFill="1" applyBorder="1" applyAlignment="1">
      <alignment horizontal="center" wrapText="1"/>
      <protection/>
    </xf>
    <xf numFmtId="3" fontId="24" fillId="0" borderId="56" xfId="83" applyNumberFormat="1" applyFont="1" applyFill="1" applyBorder="1" applyAlignment="1">
      <alignment horizontal="center" vertical="center" wrapText="1"/>
      <protection/>
    </xf>
    <xf numFmtId="49" fontId="24" fillId="0" borderId="56" xfId="83" applyNumberFormat="1" applyFont="1" applyFill="1" applyBorder="1" applyAlignment="1">
      <alignment horizontal="center" vertical="center" wrapText="1"/>
      <protection/>
    </xf>
    <xf numFmtId="49" fontId="25" fillId="0" borderId="56" xfId="83" applyNumberFormat="1" applyFont="1" applyFill="1" applyBorder="1" applyAlignment="1">
      <alignment horizontal="left" vertical="center" wrapText="1"/>
      <protection/>
    </xf>
    <xf numFmtId="203" fontId="27" fillId="0" borderId="56" xfId="42" applyNumberFormat="1" applyFont="1" applyFill="1" applyBorder="1" applyAlignment="1">
      <alignment horizontal="center" vertical="center" wrapText="1"/>
    </xf>
    <xf numFmtId="3" fontId="25" fillId="0" borderId="56" xfId="81" applyNumberFormat="1" applyFont="1" applyFill="1" applyBorder="1" applyAlignment="1" applyProtection="1">
      <alignment horizontal="center" wrapText="1"/>
      <protection/>
    </xf>
    <xf numFmtId="203" fontId="27" fillId="0" borderId="113" xfId="42" applyNumberFormat="1" applyFont="1" applyFill="1" applyBorder="1" applyAlignment="1">
      <alignment horizontal="center" vertical="center" wrapText="1"/>
    </xf>
    <xf numFmtId="49" fontId="24" fillId="0" borderId="11" xfId="79" applyNumberFormat="1" applyFont="1" applyFill="1" applyBorder="1" applyAlignment="1">
      <alignment horizontal="center"/>
      <protection/>
    </xf>
    <xf numFmtId="0" fontId="24" fillId="0" borderId="11" xfId="79" applyFont="1" applyFill="1" applyBorder="1" applyAlignment="1">
      <alignment horizontal="center"/>
      <protection/>
    </xf>
    <xf numFmtId="0" fontId="24" fillId="0" borderId="11" xfId="79" applyFont="1" applyFill="1" applyBorder="1">
      <alignment/>
      <protection/>
    </xf>
    <xf numFmtId="0" fontId="24" fillId="0" borderId="11" xfId="81" applyNumberFormat="1" applyFont="1" applyFill="1" applyBorder="1" applyAlignment="1" applyProtection="1">
      <alignment horizontal="center" wrapText="1"/>
      <protection/>
    </xf>
    <xf numFmtId="0" fontId="25" fillId="0" borderId="11" xfId="79" applyFont="1" applyFill="1" applyBorder="1" applyAlignment="1">
      <alignment horizontal="center" wrapText="1"/>
      <protection/>
    </xf>
    <xf numFmtId="3" fontId="24" fillId="0" borderId="11" xfId="83" applyNumberFormat="1" applyFont="1" applyFill="1" applyBorder="1" applyAlignment="1">
      <alignment horizontal="center" vertical="center" wrapText="1"/>
      <protection/>
    </xf>
    <xf numFmtId="49" fontId="25" fillId="0" borderId="11" xfId="83" applyNumberFormat="1" applyFont="1" applyFill="1" applyBorder="1" applyAlignment="1">
      <alignment horizontal="left" vertical="center" wrapText="1"/>
      <protection/>
    </xf>
    <xf numFmtId="203" fontId="27" fillId="0" borderId="11" xfId="42" applyNumberFormat="1" applyFont="1" applyFill="1" applyBorder="1" applyAlignment="1">
      <alignment horizontal="center" vertical="center" wrapText="1"/>
    </xf>
    <xf numFmtId="3" fontId="25" fillId="0" borderId="11" xfId="81" applyNumberFormat="1" applyFont="1" applyFill="1" applyBorder="1" applyAlignment="1" applyProtection="1">
      <alignment horizontal="center" wrapText="1"/>
      <protection/>
    </xf>
    <xf numFmtId="203" fontId="24" fillId="0" borderId="114" xfId="42" applyNumberFormat="1" applyFont="1" applyFill="1" applyBorder="1" applyAlignment="1">
      <alignment horizontal="center" vertical="center" wrapText="1"/>
    </xf>
    <xf numFmtId="49" fontId="24" fillId="0" borderId="22" xfId="79" applyNumberFormat="1" applyFont="1" applyFill="1" applyBorder="1" applyAlignment="1">
      <alignment horizontal="center"/>
      <protection/>
    </xf>
    <xf numFmtId="0" fontId="24" fillId="0" borderId="22" xfId="79" applyFont="1" applyFill="1" applyBorder="1" applyAlignment="1">
      <alignment horizontal="center"/>
      <protection/>
    </xf>
    <xf numFmtId="0" fontId="24" fillId="0" borderId="22" xfId="79" applyFont="1" applyFill="1" applyBorder="1">
      <alignment/>
      <protection/>
    </xf>
    <xf numFmtId="0" fontId="25" fillId="0" borderId="22" xfId="79" applyFont="1" applyFill="1" applyBorder="1" applyAlignment="1">
      <alignment horizontal="center" wrapText="1"/>
      <protection/>
    </xf>
    <xf numFmtId="3" fontId="24" fillId="0" borderId="22" xfId="83" applyNumberFormat="1" applyFont="1" applyFill="1" applyBorder="1" applyAlignment="1">
      <alignment horizontal="center" vertical="center" wrapText="1"/>
      <protection/>
    </xf>
    <xf numFmtId="49" fontId="25" fillId="0" borderId="22" xfId="83" applyNumberFormat="1" applyFont="1" applyFill="1" applyBorder="1" applyAlignment="1">
      <alignment horizontal="left" vertical="center" wrapText="1"/>
      <protection/>
    </xf>
    <xf numFmtId="203" fontId="27" fillId="0" borderId="22" xfId="42" applyNumberFormat="1" applyFont="1" applyFill="1" applyBorder="1" applyAlignment="1">
      <alignment horizontal="center" vertical="center" wrapText="1"/>
    </xf>
    <xf numFmtId="3" fontId="25" fillId="0" borderId="22" xfId="81" applyNumberFormat="1" applyFont="1" applyFill="1" applyBorder="1" applyAlignment="1" applyProtection="1">
      <alignment horizontal="center" wrapText="1"/>
      <protection/>
    </xf>
    <xf numFmtId="203" fontId="24" fillId="0" borderId="115" xfId="42" applyNumberFormat="1" applyFont="1" applyFill="1" applyBorder="1" applyAlignment="1">
      <alignment horizontal="center" vertical="center" wrapText="1"/>
    </xf>
    <xf numFmtId="0" fontId="24" fillId="0" borderId="50" xfId="79" applyFont="1" applyFill="1" applyBorder="1" applyAlignment="1">
      <alignment horizontal="center"/>
      <protection/>
    </xf>
    <xf numFmtId="3" fontId="24" fillId="0" borderId="50" xfId="83" applyNumberFormat="1" applyFont="1" applyFill="1" applyBorder="1" applyAlignment="1">
      <alignment horizontal="center" vertical="center" wrapText="1"/>
      <protection/>
    </xf>
    <xf numFmtId="49" fontId="25" fillId="0" borderId="50" xfId="83" applyNumberFormat="1" applyFont="1" applyFill="1" applyBorder="1" applyAlignment="1">
      <alignment horizontal="left" vertical="center" wrapText="1"/>
      <protection/>
    </xf>
    <xf numFmtId="203" fontId="27" fillId="0" borderId="50" xfId="42" applyNumberFormat="1" applyFont="1" applyFill="1" applyBorder="1" applyAlignment="1">
      <alignment horizontal="center" vertical="center" wrapText="1"/>
    </xf>
    <xf numFmtId="3" fontId="25" fillId="0" borderId="50" xfId="81" applyNumberFormat="1" applyFont="1" applyFill="1" applyBorder="1" applyAlignment="1" applyProtection="1">
      <alignment horizontal="center" wrapText="1"/>
      <protection/>
    </xf>
    <xf numFmtId="203" fontId="24" fillId="0" borderId="79" xfId="42" applyNumberFormat="1" applyFont="1" applyFill="1" applyBorder="1" applyAlignment="1">
      <alignment horizontal="center" vertical="center" wrapText="1"/>
    </xf>
    <xf numFmtId="49" fontId="24" fillId="0" borderId="11" xfId="83" applyNumberFormat="1" applyFont="1" applyFill="1" applyBorder="1" applyAlignment="1">
      <alignment horizontal="center" vertical="center" wrapText="1"/>
      <protection/>
    </xf>
    <xf numFmtId="203" fontId="27" fillId="0" borderId="114" xfId="42" applyNumberFormat="1" applyFont="1" applyFill="1" applyBorder="1" applyAlignment="1">
      <alignment horizontal="center" vertical="center" wrapText="1"/>
    </xf>
    <xf numFmtId="3" fontId="24" fillId="0" borderId="109" xfId="83" applyNumberFormat="1" applyFont="1" applyFill="1" applyBorder="1" applyAlignment="1">
      <alignment horizontal="center" vertical="center" wrapText="1"/>
      <protection/>
    </xf>
    <xf numFmtId="49" fontId="25" fillId="0" borderId="109" xfId="83" applyNumberFormat="1" applyFont="1" applyFill="1" applyBorder="1" applyAlignment="1">
      <alignment horizontal="left" vertical="center" wrapText="1"/>
      <protection/>
    </xf>
    <xf numFmtId="203" fontId="27" fillId="0" borderId="109" xfId="42" applyNumberFormat="1" applyFont="1" applyFill="1" applyBorder="1" applyAlignment="1">
      <alignment horizontal="center" vertical="center" wrapText="1"/>
    </xf>
    <xf numFmtId="3" fontId="25" fillId="0" borderId="109" xfId="81" applyNumberFormat="1" applyFont="1" applyFill="1" applyBorder="1" applyAlignment="1" applyProtection="1">
      <alignment horizontal="center" wrapText="1"/>
      <protection/>
    </xf>
    <xf numFmtId="203" fontId="24" fillId="0" borderId="116" xfId="42" applyNumberFormat="1" applyFont="1" applyFill="1" applyBorder="1" applyAlignment="1">
      <alignment horizontal="center" vertical="center" wrapText="1"/>
    </xf>
    <xf numFmtId="203" fontId="24" fillId="0" borderId="111" xfId="42" applyNumberFormat="1" applyFont="1" applyFill="1" applyBorder="1" applyAlignment="1">
      <alignment horizontal="center" vertical="center" wrapText="1"/>
    </xf>
    <xf numFmtId="203" fontId="27" fillId="0" borderId="79" xfId="42" applyNumberFormat="1" applyFont="1" applyFill="1" applyBorder="1" applyAlignment="1">
      <alignment horizontal="center" vertical="center" wrapText="1"/>
    </xf>
    <xf numFmtId="203" fontId="24" fillId="0" borderId="11" xfId="42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203" fontId="25" fillId="0" borderId="11" xfId="42" applyNumberFormat="1" applyFont="1" applyFill="1" applyBorder="1" applyAlignment="1">
      <alignment horizontal="center" vertical="center" wrapText="1"/>
    </xf>
    <xf numFmtId="203" fontId="25" fillId="0" borderId="79" xfId="42" applyNumberFormat="1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left" vertical="center"/>
    </xf>
    <xf numFmtId="0" fontId="24" fillId="0" borderId="11" xfId="0" applyFont="1" applyFill="1" applyBorder="1" applyAlignment="1">
      <alignment/>
    </xf>
    <xf numFmtId="0" fontId="24" fillId="0" borderId="11" xfId="86" applyFont="1" applyFill="1" applyBorder="1">
      <alignment/>
      <protection/>
    </xf>
    <xf numFmtId="0" fontId="24" fillId="0" borderId="109" xfId="79" applyFont="1" applyFill="1" applyBorder="1">
      <alignment/>
      <protection/>
    </xf>
    <xf numFmtId="203" fontId="25" fillId="0" borderId="117" xfId="42" applyNumberFormat="1" applyFont="1" applyFill="1" applyBorder="1" applyAlignment="1">
      <alignment horizontal="center" vertical="center" wrapText="1"/>
    </xf>
    <xf numFmtId="3" fontId="24" fillId="0" borderId="110" xfId="83" applyNumberFormat="1" applyFont="1" applyFill="1" applyBorder="1" applyAlignment="1">
      <alignment horizontal="center" vertical="center" wrapText="1"/>
      <protection/>
    </xf>
    <xf numFmtId="0" fontId="24" fillId="0" borderId="110" xfId="79" applyFont="1" applyFill="1" applyBorder="1">
      <alignment/>
      <protection/>
    </xf>
    <xf numFmtId="3" fontId="25" fillId="0" borderId="110" xfId="81" applyNumberFormat="1" applyFont="1" applyFill="1" applyBorder="1" applyAlignment="1" applyProtection="1">
      <alignment horizontal="center" wrapText="1"/>
      <protection/>
    </xf>
    <xf numFmtId="3" fontId="25" fillId="0" borderId="110" xfId="81" applyNumberFormat="1" applyFont="1" applyFill="1" applyBorder="1" applyAlignment="1" applyProtection="1">
      <alignment horizontal="center" vertical="center" wrapText="1"/>
      <protection/>
    </xf>
    <xf numFmtId="203" fontId="25" fillId="0" borderId="116" xfId="42" applyNumberFormat="1" applyFont="1" applyFill="1" applyBorder="1" applyAlignment="1">
      <alignment horizontal="center" vertical="center" wrapText="1"/>
    </xf>
    <xf numFmtId="3" fontId="25" fillId="0" borderId="56" xfId="81" applyNumberFormat="1" applyFont="1" applyFill="1" applyBorder="1" applyAlignment="1" applyProtection="1">
      <alignment horizontal="center" vertical="center" wrapText="1"/>
      <protection/>
    </xf>
    <xf numFmtId="0" fontId="24" fillId="0" borderId="16" xfId="79" applyFont="1" applyFill="1" applyBorder="1">
      <alignment/>
      <protection/>
    </xf>
    <xf numFmtId="0" fontId="14" fillId="33" borderId="0" xfId="79" applyFont="1" applyFill="1">
      <alignment/>
      <protection/>
    </xf>
    <xf numFmtId="0" fontId="14" fillId="33" borderId="0" xfId="79" applyFont="1" applyFill="1" applyAlignment="1">
      <alignment/>
      <protection/>
    </xf>
    <xf numFmtId="0" fontId="27" fillId="33" borderId="118" xfId="84" applyFont="1" applyFill="1" applyBorder="1" applyAlignment="1">
      <alignment horizontal="center" wrapText="1"/>
    </xf>
    <xf numFmtId="0" fontId="27" fillId="33" borderId="78" xfId="84" applyFont="1" applyFill="1" applyBorder="1" applyAlignment="1">
      <alignment horizontal="center"/>
    </xf>
    <xf numFmtId="0" fontId="27" fillId="33" borderId="119" xfId="84" applyFont="1" applyFill="1" applyBorder="1" applyAlignment="1">
      <alignment horizontal="center"/>
    </xf>
    <xf numFmtId="0" fontId="24" fillId="33" borderId="104" xfId="85" applyFont="1" applyFill="1" applyBorder="1" applyAlignment="1">
      <alignment horizontal="center" vertical="center" wrapText="1"/>
      <protection/>
    </xf>
    <xf numFmtId="0" fontId="24" fillId="33" borderId="14" xfId="85" applyFont="1" applyFill="1" applyBorder="1" applyAlignment="1">
      <alignment horizontal="center" vertical="center" wrapText="1"/>
      <protection/>
    </xf>
    <xf numFmtId="0" fontId="24" fillId="33" borderId="71" xfId="85" applyFont="1" applyFill="1" applyBorder="1" applyAlignment="1">
      <alignment horizontal="center" vertical="center" wrapText="1"/>
      <protection/>
    </xf>
    <xf numFmtId="0" fontId="27" fillId="33" borderId="104" xfId="84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71" xfId="0" applyFont="1" applyFill="1" applyBorder="1" applyAlignment="1">
      <alignment horizontal="center" vertical="center"/>
    </xf>
    <xf numFmtId="0" fontId="26" fillId="33" borderId="104" xfId="84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/>
    </xf>
    <xf numFmtId="0" fontId="24" fillId="33" borderId="71" xfId="0" applyFont="1" applyFill="1" applyBorder="1" applyAlignment="1">
      <alignment horizontal="center" vertical="center"/>
    </xf>
    <xf numFmtId="0" fontId="25" fillId="33" borderId="104" xfId="85" applyFont="1" applyFill="1" applyBorder="1" applyAlignment="1">
      <alignment horizontal="center" vertical="center"/>
      <protection/>
    </xf>
    <xf numFmtId="0" fontId="25" fillId="33" borderId="104" xfId="78" applyFont="1" applyFill="1" applyBorder="1" applyAlignment="1">
      <alignment horizontal="center" vertical="center"/>
      <protection/>
    </xf>
    <xf numFmtId="0" fontId="24" fillId="33" borderId="111" xfId="85" applyFont="1" applyFill="1" applyBorder="1" applyAlignment="1">
      <alignment horizontal="center" vertical="center" wrapText="1"/>
      <protection/>
    </xf>
    <xf numFmtId="0" fontId="24" fillId="33" borderId="79" xfId="85" applyFont="1" applyFill="1" applyBorder="1" applyAlignment="1">
      <alignment horizontal="center" vertical="center" wrapText="1"/>
      <protection/>
    </xf>
    <xf numFmtId="0" fontId="24" fillId="33" borderId="117" xfId="85" applyFont="1" applyFill="1" applyBorder="1" applyAlignment="1">
      <alignment horizontal="center" vertical="center" wrapText="1"/>
      <protection/>
    </xf>
    <xf numFmtId="0" fontId="26" fillId="33" borderId="14" xfId="78" applyFont="1" applyFill="1" applyBorder="1" applyAlignment="1">
      <alignment horizontal="center" vertical="center"/>
      <protection/>
    </xf>
    <xf numFmtId="0" fontId="15" fillId="33" borderId="9" xfId="85" applyFont="1" applyFill="1" applyBorder="1" applyAlignment="1">
      <alignment horizontal="right"/>
      <protection/>
    </xf>
    <xf numFmtId="0" fontId="15" fillId="33" borderId="15" xfId="85" applyFont="1" applyFill="1" applyBorder="1" applyAlignment="1">
      <alignment horizontal="right"/>
      <protection/>
    </xf>
    <xf numFmtId="0" fontId="15" fillId="33" borderId="0" xfId="85" applyFont="1" applyFill="1" applyBorder="1" applyAlignment="1">
      <alignment horizontal="right"/>
      <protection/>
    </xf>
    <xf numFmtId="0" fontId="15" fillId="33" borderId="16" xfId="85" applyFont="1" applyFill="1" applyBorder="1" applyAlignment="1">
      <alignment horizontal="right"/>
      <protection/>
    </xf>
    <xf numFmtId="0" fontId="15" fillId="33" borderId="13" xfId="85" applyFont="1" applyFill="1" applyBorder="1" applyAlignment="1">
      <alignment horizontal="right"/>
      <protection/>
    </xf>
    <xf numFmtId="0" fontId="15" fillId="33" borderId="25" xfId="85" applyFont="1" applyFill="1" applyBorder="1" applyAlignment="1">
      <alignment horizontal="right"/>
      <protection/>
    </xf>
    <xf numFmtId="0" fontId="26" fillId="0" borderId="105" xfId="84" applyFont="1" applyBorder="1" applyAlignment="1">
      <alignment horizontal="left" vertical="center" wrapText="1"/>
    </xf>
    <xf numFmtId="0" fontId="26" fillId="0" borderId="97" xfId="84" applyFont="1" applyBorder="1" applyAlignment="1">
      <alignment horizontal="left" vertical="center" wrapText="1"/>
    </xf>
    <xf numFmtId="0" fontId="26" fillId="0" borderId="120" xfId="84" applyFont="1" applyBorder="1" applyAlignment="1">
      <alignment horizontal="left" vertical="center" wrapText="1"/>
    </xf>
    <xf numFmtId="3" fontId="14" fillId="0" borderId="20" xfId="87" applyNumberFormat="1" applyFont="1" applyBorder="1" applyAlignment="1">
      <alignment horizontal="center"/>
      <protection/>
    </xf>
    <xf numFmtId="3" fontId="14" fillId="0" borderId="44" xfId="87" applyNumberFormat="1" applyFont="1" applyBorder="1" applyAlignment="1">
      <alignment horizontal="center"/>
      <protection/>
    </xf>
    <xf numFmtId="3" fontId="14" fillId="33" borderId="8" xfId="80" applyNumberFormat="1" applyFont="1" applyFill="1" applyBorder="1" applyAlignment="1">
      <alignment horizontal="left"/>
      <protection/>
    </xf>
    <xf numFmtId="3" fontId="14" fillId="33" borderId="9" xfId="80" applyNumberFormat="1" applyFont="1" applyFill="1" applyBorder="1" applyAlignment="1">
      <alignment horizontal="left"/>
      <protection/>
    </xf>
    <xf numFmtId="0" fontId="24" fillId="33" borderId="121" xfId="0" applyFont="1" applyFill="1" applyBorder="1" applyAlignment="1">
      <alignment vertical="center" wrapText="1"/>
    </xf>
    <xf numFmtId="0" fontId="24" fillId="33" borderId="122" xfId="0" applyFont="1" applyFill="1" applyBorder="1" applyAlignment="1">
      <alignment vertical="center" wrapText="1"/>
    </xf>
    <xf numFmtId="0" fontId="24" fillId="33" borderId="123" xfId="0" applyFont="1" applyFill="1" applyBorder="1" applyAlignment="1">
      <alignment vertical="center" wrapText="1"/>
    </xf>
    <xf numFmtId="0" fontId="14" fillId="41" borderId="0" xfId="87" applyFont="1" applyFill="1" applyBorder="1" applyAlignment="1">
      <alignment horizontal="center"/>
      <protection/>
    </xf>
    <xf numFmtId="0" fontId="14" fillId="41" borderId="16" xfId="87" applyFont="1" applyFill="1" applyBorder="1" applyAlignment="1">
      <alignment horizontal="center"/>
      <protection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44" xfId="0" applyFont="1" applyFill="1" applyBorder="1" applyAlignment="1">
      <alignment horizontal="center"/>
    </xf>
    <xf numFmtId="3" fontId="25" fillId="33" borderId="54" xfId="87" applyNumberFormat="1" applyFont="1" applyFill="1" applyBorder="1" applyAlignment="1">
      <alignment horizontal="center"/>
      <protection/>
    </xf>
    <xf numFmtId="3" fontId="25" fillId="33" borderId="55" xfId="87" applyNumberFormat="1" applyFont="1" applyFill="1" applyBorder="1" applyAlignment="1">
      <alignment horizontal="center"/>
      <protection/>
    </xf>
    <xf numFmtId="3" fontId="25" fillId="33" borderId="124" xfId="87" applyNumberFormat="1" applyFont="1" applyFill="1" applyBorder="1" applyAlignment="1">
      <alignment horizontal="center"/>
      <protection/>
    </xf>
    <xf numFmtId="3" fontId="25" fillId="33" borderId="125" xfId="87" applyNumberFormat="1" applyFont="1" applyFill="1" applyBorder="1" applyAlignment="1">
      <alignment horizontal="center"/>
      <protection/>
    </xf>
    <xf numFmtId="3" fontId="25" fillId="33" borderId="102" xfId="87" applyNumberFormat="1" applyFont="1" applyFill="1" applyBorder="1" applyAlignment="1">
      <alignment horizontal="center"/>
      <protection/>
    </xf>
    <xf numFmtId="3" fontId="14" fillId="33" borderId="19" xfId="87" applyNumberFormat="1" applyFont="1" applyFill="1" applyBorder="1" applyAlignment="1">
      <alignment horizontal="left"/>
      <protection/>
    </xf>
    <xf numFmtId="3" fontId="14" fillId="33" borderId="20" xfId="87" applyNumberFormat="1" applyFont="1" applyFill="1" applyBorder="1" applyAlignment="1">
      <alignment horizontal="left"/>
      <protection/>
    </xf>
    <xf numFmtId="3" fontId="14" fillId="33" borderId="44" xfId="87" applyNumberFormat="1" applyFont="1" applyFill="1" applyBorder="1" applyAlignment="1">
      <alignment horizontal="left"/>
      <protection/>
    </xf>
    <xf numFmtId="0" fontId="14" fillId="33" borderId="19" xfId="69" applyFont="1" applyFill="1" applyBorder="1" applyAlignment="1">
      <alignment horizontal="center"/>
      <protection/>
    </xf>
    <xf numFmtId="0" fontId="14" fillId="33" borderId="20" xfId="69" applyFont="1" applyFill="1" applyBorder="1" applyAlignment="1">
      <alignment horizontal="center"/>
      <protection/>
    </xf>
    <xf numFmtId="0" fontId="14" fillId="33" borderId="44" xfId="69" applyFont="1" applyFill="1" applyBorder="1" applyAlignment="1">
      <alignment horizontal="center"/>
      <protection/>
    </xf>
    <xf numFmtId="203" fontId="24" fillId="38" borderId="11" xfId="50" applyNumberFormat="1" applyFont="1" applyFill="1" applyBorder="1" applyAlignment="1">
      <alignment horizontal="center" wrapText="1"/>
    </xf>
    <xf numFmtId="203" fontId="26" fillId="38" borderId="11" xfId="50" applyNumberFormat="1" applyFont="1" applyFill="1" applyBorder="1" applyAlignment="1">
      <alignment horizontal="center" wrapText="1"/>
    </xf>
    <xf numFmtId="3" fontId="26" fillId="38" borderId="19" xfId="50" applyNumberFormat="1" applyFont="1" applyFill="1" applyBorder="1" applyAlignment="1">
      <alignment horizontal="center"/>
    </xf>
    <xf numFmtId="3" fontId="26" fillId="38" borderId="44" xfId="50" applyNumberFormat="1" applyFont="1" applyFill="1" applyBorder="1" applyAlignment="1">
      <alignment horizontal="center"/>
    </xf>
    <xf numFmtId="3" fontId="26" fillId="38" borderId="11" xfId="50" applyNumberFormat="1" applyFont="1" applyFill="1" applyBorder="1" applyAlignment="1">
      <alignment horizontal="center" wrapText="1"/>
    </xf>
    <xf numFmtId="0" fontId="30" fillId="0" borderId="0" xfId="75" applyFont="1" applyBorder="1" applyAlignment="1">
      <alignment horizontal="center"/>
      <protection/>
    </xf>
    <xf numFmtId="0" fontId="24" fillId="38" borderId="11" xfId="75" applyFont="1" applyFill="1" applyBorder="1" applyAlignment="1">
      <alignment horizontal="center"/>
      <protection/>
    </xf>
    <xf numFmtId="203" fontId="25" fillId="38" borderId="11" xfId="50" applyNumberFormat="1" applyFont="1" applyFill="1" applyBorder="1" applyAlignment="1">
      <alignment horizontal="center" wrapText="1"/>
    </xf>
    <xf numFmtId="3" fontId="26" fillId="38" borderId="109" xfId="50" applyNumberFormat="1" applyFont="1" applyFill="1" applyBorder="1" applyAlignment="1">
      <alignment horizontal="center"/>
    </xf>
    <xf numFmtId="3" fontId="26" fillId="38" borderId="110" xfId="50" applyNumberFormat="1" applyFont="1" applyFill="1" applyBorder="1" applyAlignment="1">
      <alignment horizontal="center"/>
    </xf>
    <xf numFmtId="3" fontId="26" fillId="38" borderId="50" xfId="50" applyNumberFormat="1" applyFont="1" applyFill="1" applyBorder="1" applyAlignment="1">
      <alignment horizontal="center"/>
    </xf>
    <xf numFmtId="3" fontId="26" fillId="38" borderId="11" xfId="50" applyNumberFormat="1" applyFont="1" applyFill="1" applyBorder="1" applyAlignment="1">
      <alignment horizontal="center"/>
    </xf>
    <xf numFmtId="3" fontId="24" fillId="38" borderId="11" xfId="50" applyNumberFormat="1" applyFont="1" applyFill="1" applyBorder="1" applyAlignment="1">
      <alignment horizontal="center" wrapText="1"/>
    </xf>
    <xf numFmtId="203" fontId="26" fillId="38" borderId="109" xfId="50" applyNumberFormat="1" applyFont="1" applyFill="1" applyBorder="1" applyAlignment="1">
      <alignment horizontal="center" wrapText="1"/>
    </xf>
    <xf numFmtId="203" fontId="26" fillId="38" borderId="110" xfId="50" applyNumberFormat="1" applyFont="1" applyFill="1" applyBorder="1" applyAlignment="1">
      <alignment horizontal="center" wrapText="1"/>
    </xf>
    <xf numFmtId="203" fontId="26" fillId="38" borderId="50" xfId="50" applyNumberFormat="1" applyFont="1" applyFill="1" applyBorder="1" applyAlignment="1">
      <alignment horizontal="center" wrapText="1"/>
    </xf>
    <xf numFmtId="49" fontId="11" fillId="33" borderId="0" xfId="87" applyNumberFormat="1" applyFont="1" applyFill="1" applyBorder="1" applyAlignment="1">
      <alignment horizontal="center"/>
      <protection/>
    </xf>
    <xf numFmtId="0" fontId="24" fillId="33" borderId="106" xfId="0" applyFont="1" applyFill="1" applyBorder="1" applyAlignment="1">
      <alignment vertical="center" wrapText="1"/>
    </xf>
    <xf numFmtId="0" fontId="24" fillId="33" borderId="108" xfId="0" applyFont="1" applyFill="1" applyBorder="1" applyAlignment="1">
      <alignment vertical="center" wrapText="1"/>
    </xf>
    <xf numFmtId="0" fontId="24" fillId="33" borderId="107" xfId="0" applyFont="1" applyFill="1" applyBorder="1" applyAlignment="1">
      <alignment vertical="center" wrapText="1"/>
    </xf>
    <xf numFmtId="203" fontId="25" fillId="0" borderId="111" xfId="42" applyNumberFormat="1" applyFont="1" applyFill="1" applyBorder="1" applyAlignment="1">
      <alignment horizontal="center" vertical="center" wrapText="1"/>
    </xf>
    <xf numFmtId="203" fontId="25" fillId="0" borderId="112" xfId="42" applyNumberFormat="1" applyFont="1" applyFill="1" applyBorder="1" applyAlignment="1">
      <alignment horizontal="center" vertical="center" wrapText="1"/>
    </xf>
    <xf numFmtId="203" fontId="25" fillId="0" borderId="104" xfId="42" applyNumberFormat="1" applyFont="1" applyFill="1" applyBorder="1" applyAlignment="1">
      <alignment horizontal="center" vertical="center" wrapText="1"/>
    </xf>
    <xf numFmtId="203" fontId="25" fillId="0" borderId="86" xfId="42" applyNumberFormat="1" applyFont="1" applyFill="1" applyBorder="1" applyAlignment="1">
      <alignment horizontal="center" vertical="center" wrapText="1"/>
    </xf>
    <xf numFmtId="0" fontId="25" fillId="0" borderId="118" xfId="68" applyFont="1" applyFill="1" applyBorder="1" applyAlignment="1">
      <alignment horizontal="center" vertical="center" wrapText="1"/>
      <protection/>
    </xf>
    <xf numFmtId="0" fontId="25" fillId="0" borderId="126" xfId="68" applyFont="1" applyFill="1" applyBorder="1" applyAlignment="1">
      <alignment horizontal="center" vertical="center" wrapText="1"/>
      <protection/>
    </xf>
    <xf numFmtId="0" fontId="25" fillId="0" borderId="104" xfId="68" applyFont="1" applyFill="1" applyBorder="1" applyAlignment="1">
      <alignment horizontal="center" vertical="center" wrapText="1"/>
      <protection/>
    </xf>
    <xf numFmtId="0" fontId="25" fillId="0" borderId="86" xfId="68" applyFont="1" applyFill="1" applyBorder="1" applyAlignment="1">
      <alignment horizontal="center" vertical="center" wrapText="1"/>
      <protection/>
    </xf>
    <xf numFmtId="49" fontId="25" fillId="0" borderId="104" xfId="68" applyNumberFormat="1" applyFont="1" applyFill="1" applyBorder="1" applyAlignment="1">
      <alignment horizontal="center" vertical="center" wrapText="1"/>
      <protection/>
    </xf>
    <xf numFmtId="49" fontId="25" fillId="0" borderId="86" xfId="68" applyNumberFormat="1" applyFont="1" applyFill="1" applyBorder="1" applyAlignment="1">
      <alignment horizontal="center" vertical="center" wrapText="1"/>
      <protection/>
    </xf>
    <xf numFmtId="3" fontId="25" fillId="0" borderId="104" xfId="0" applyNumberFormat="1" applyFont="1" applyFill="1" applyBorder="1" applyAlignment="1">
      <alignment horizontal="center" vertical="center" wrapText="1"/>
    </xf>
    <xf numFmtId="3" fontId="25" fillId="0" borderId="86" xfId="0" applyNumberFormat="1" applyFont="1" applyFill="1" applyBorder="1" applyAlignment="1">
      <alignment horizontal="center" vertical="center" wrapText="1"/>
    </xf>
    <xf numFmtId="0" fontId="25" fillId="0" borderId="104" xfId="82" applyFont="1" applyFill="1" applyBorder="1" applyAlignment="1">
      <alignment horizontal="center" vertical="center" wrapText="1"/>
      <protection/>
    </xf>
    <xf numFmtId="0" fontId="25" fillId="0" borderId="86" xfId="82" applyFont="1" applyFill="1" applyBorder="1" applyAlignment="1">
      <alignment horizontal="center" vertical="center" wrapText="1"/>
      <protection/>
    </xf>
    <xf numFmtId="49" fontId="25" fillId="0" borderId="104" xfId="0" applyNumberFormat="1" applyFont="1" applyFill="1" applyBorder="1" applyAlignment="1">
      <alignment horizontal="center" vertical="center" wrapText="1"/>
    </xf>
    <xf numFmtId="49" fontId="25" fillId="0" borderId="86" xfId="0" applyNumberFormat="1" applyFont="1" applyFill="1" applyBorder="1" applyAlignment="1">
      <alignment horizontal="center" vertical="center" wrapText="1"/>
    </xf>
    <xf numFmtId="0" fontId="24" fillId="33" borderId="113" xfId="0" applyFont="1" applyFill="1" applyBorder="1" applyAlignment="1">
      <alignment/>
    </xf>
    <xf numFmtId="0" fontId="24" fillId="33" borderId="127" xfId="0" applyFont="1" applyFill="1" applyBorder="1" applyAlignment="1">
      <alignment/>
    </xf>
    <xf numFmtId="0" fontId="24" fillId="33" borderId="22" xfId="0" applyFont="1" applyFill="1" applyBorder="1" applyAlignment="1">
      <alignment horizontal="center"/>
    </xf>
    <xf numFmtId="0" fontId="24" fillId="33" borderId="128" xfId="0" applyFont="1" applyFill="1" applyBorder="1" applyAlignment="1">
      <alignment horizontal="center"/>
    </xf>
    <xf numFmtId="0" fontId="24" fillId="33" borderId="129" xfId="0" applyFont="1" applyFill="1" applyBorder="1" applyAlignment="1">
      <alignment horizontal="center"/>
    </xf>
    <xf numFmtId="0" fontId="24" fillId="33" borderId="130" xfId="0" applyFont="1" applyFill="1" applyBorder="1" applyAlignment="1">
      <alignment horizontal="center"/>
    </xf>
    <xf numFmtId="0" fontId="24" fillId="33" borderId="128" xfId="0" applyFont="1" applyFill="1" applyBorder="1" applyAlignment="1">
      <alignment/>
    </xf>
    <xf numFmtId="0" fontId="24" fillId="0" borderId="11" xfId="75" applyFont="1" applyFill="1" applyBorder="1" applyAlignment="1">
      <alignment horizontal="center"/>
      <protection/>
    </xf>
    <xf numFmtId="203" fontId="24" fillId="0" borderId="11" xfId="50" applyNumberFormat="1" applyFont="1" applyFill="1" applyBorder="1" applyAlignment="1">
      <alignment horizontal="center"/>
    </xf>
    <xf numFmtId="0" fontId="24" fillId="0" borderId="11" xfId="50" applyNumberFormat="1" applyFont="1" applyFill="1" applyBorder="1" applyAlignment="1">
      <alignment horizontal="center"/>
    </xf>
    <xf numFmtId="213" fontId="24" fillId="0" borderId="11" xfId="50" applyNumberFormat="1" applyFont="1" applyFill="1" applyBorder="1" applyAlignment="1">
      <alignment horizontal="center"/>
    </xf>
    <xf numFmtId="0" fontId="24" fillId="0" borderId="11" xfId="50" applyNumberFormat="1" applyFont="1" applyFill="1" applyBorder="1" applyAlignment="1">
      <alignment horizontal="center" wrapText="1"/>
    </xf>
    <xf numFmtId="0" fontId="25" fillId="33" borderId="11" xfId="75" applyFont="1" applyFill="1" applyBorder="1" applyAlignment="1" quotePrefix="1">
      <alignment horizontal="center"/>
      <protection/>
    </xf>
    <xf numFmtId="0" fontId="24" fillId="0" borderId="50" xfId="71" applyFont="1" applyFill="1" applyBorder="1" applyAlignment="1">
      <alignment horizontal="center" vertical="center"/>
      <protection/>
    </xf>
    <xf numFmtId="213" fontId="24" fillId="0" borderId="11" xfId="50" applyNumberFormat="1" applyFont="1" applyFill="1" applyBorder="1" applyAlignment="1">
      <alignment horizontal="center" vertical="center"/>
    </xf>
    <xf numFmtId="1" fontId="25" fillId="0" borderId="11" xfId="75" applyNumberFormat="1" applyFont="1" applyFill="1" applyBorder="1" applyAlignment="1" applyProtection="1">
      <alignment horizontal="center" vertical="center"/>
      <protection locked="0"/>
    </xf>
    <xf numFmtId="213" fontId="24" fillId="33" borderId="11" xfId="50" applyNumberFormat="1" applyFont="1" applyFill="1" applyBorder="1" applyAlignment="1">
      <alignment horizontal="center" vertical="center"/>
    </xf>
    <xf numFmtId="213" fontId="25" fillId="33" borderId="11" xfId="50" applyNumberFormat="1" applyFont="1" applyFill="1" applyBorder="1" applyAlignment="1" applyProtection="1">
      <alignment horizontal="center" vertical="center"/>
      <protection locked="0"/>
    </xf>
    <xf numFmtId="213" fontId="25" fillId="33" borderId="11" xfId="50" applyNumberFormat="1" applyFont="1" applyFill="1" applyBorder="1" applyAlignment="1">
      <alignment horizontal="center" vertical="center"/>
    </xf>
    <xf numFmtId="9" fontId="25" fillId="33" borderId="11" xfId="94" applyFont="1" applyFill="1" applyBorder="1" applyAlignment="1">
      <alignment horizontal="center" vertical="center"/>
    </xf>
    <xf numFmtId="213" fontId="25" fillId="33" borderId="19" xfId="50" applyNumberFormat="1" applyFont="1" applyFill="1" applyBorder="1" applyAlignment="1">
      <alignment horizontal="center" vertical="center"/>
    </xf>
    <xf numFmtId="214" fontId="25" fillId="33" borderId="11" xfId="50" applyNumberFormat="1" applyFont="1" applyFill="1" applyBorder="1" applyAlignment="1">
      <alignment horizontal="center" vertical="center"/>
    </xf>
    <xf numFmtId="213" fontId="25" fillId="33" borderId="44" xfId="50" applyNumberFormat="1" applyFont="1" applyFill="1" applyBorder="1" applyAlignment="1">
      <alignment horizontal="center" vertical="center"/>
    </xf>
    <xf numFmtId="213" fontId="25" fillId="33" borderId="11" xfId="50" applyNumberFormat="1" applyFont="1" applyFill="1" applyBorder="1" applyAlignment="1">
      <alignment horizontal="center" vertical="center" wrapText="1"/>
    </xf>
    <xf numFmtId="213" fontId="25" fillId="0" borderId="11" xfId="50" applyNumberFormat="1" applyFont="1" applyFill="1" applyBorder="1" applyAlignment="1">
      <alignment horizontal="center" vertical="center"/>
    </xf>
    <xf numFmtId="1" fontId="24" fillId="0" borderId="11" xfId="75" applyNumberFormat="1" applyFont="1" applyFill="1" applyBorder="1" applyAlignment="1" applyProtection="1">
      <alignment horizontal="center" vertical="center"/>
      <protection locked="0"/>
    </xf>
    <xf numFmtId="213" fontId="25" fillId="0" borderId="11" xfId="50" applyNumberFormat="1" applyFont="1" applyFill="1" applyBorder="1" applyAlignment="1" applyProtection="1">
      <alignment horizontal="center" vertical="center"/>
      <protection locked="0"/>
    </xf>
    <xf numFmtId="9" fontId="25" fillId="0" borderId="11" xfId="94" applyFont="1" applyFill="1" applyBorder="1" applyAlignment="1">
      <alignment horizontal="center" vertical="center"/>
    </xf>
    <xf numFmtId="213" fontId="25" fillId="0" borderId="19" xfId="50" applyNumberFormat="1" applyFont="1" applyFill="1" applyBorder="1" applyAlignment="1">
      <alignment horizontal="center" vertical="center"/>
    </xf>
    <xf numFmtId="214" fontId="25" fillId="0" borderId="11" xfId="50" applyNumberFormat="1" applyFont="1" applyFill="1" applyBorder="1" applyAlignment="1">
      <alignment horizontal="center" vertical="center"/>
    </xf>
    <xf numFmtId="213" fontId="25" fillId="0" borderId="44" xfId="50" applyNumberFormat="1" applyFont="1" applyFill="1" applyBorder="1" applyAlignment="1">
      <alignment horizontal="center" vertical="center"/>
    </xf>
    <xf numFmtId="213" fontId="24" fillId="0" borderId="11" xfId="50" applyNumberFormat="1" applyFont="1" applyFill="1" applyBorder="1" applyAlignment="1">
      <alignment horizontal="center" vertical="center" wrapText="1"/>
    </xf>
    <xf numFmtId="213" fontId="25" fillId="0" borderId="11" xfId="50" applyNumberFormat="1" applyFont="1" applyFill="1" applyBorder="1" applyAlignment="1">
      <alignment horizontal="center" vertical="center" wrapText="1"/>
    </xf>
    <xf numFmtId="0" fontId="24" fillId="0" borderId="11" xfId="71" applyFont="1" applyFill="1" applyBorder="1" applyAlignment="1">
      <alignment horizontal="center"/>
      <protection/>
    </xf>
    <xf numFmtId="0" fontId="24" fillId="0" borderId="11" xfId="71" applyNumberFormat="1" applyFont="1" applyFill="1" applyBorder="1" applyAlignment="1" applyProtection="1" quotePrefix="1">
      <alignment horizontal="center"/>
      <protection/>
    </xf>
    <xf numFmtId="0" fontId="24" fillId="33" borderId="11" xfId="75" applyFont="1" applyFill="1" applyBorder="1" applyAlignment="1" applyProtection="1">
      <alignment horizontal="center"/>
      <protection locked="0"/>
    </xf>
    <xf numFmtId="0" fontId="24" fillId="0" borderId="11" xfId="75" applyFont="1" applyFill="1" applyBorder="1" applyAlignment="1" applyProtection="1">
      <alignment horizontal="center" vertical="center"/>
      <protection locked="0"/>
    </xf>
    <xf numFmtId="213" fontId="24" fillId="0" borderId="11" xfId="71" applyNumberFormat="1" applyFont="1" applyFill="1" applyBorder="1" applyAlignment="1" applyProtection="1">
      <alignment horizontal="center" vertical="center"/>
      <protection/>
    </xf>
    <xf numFmtId="1" fontId="24" fillId="0" borderId="11" xfId="71" applyNumberFormat="1" applyFont="1" applyFill="1" applyBorder="1" applyAlignment="1" applyProtection="1">
      <alignment horizontal="center" vertical="center"/>
      <protection locked="0"/>
    </xf>
    <xf numFmtId="9" fontId="24" fillId="0" borderId="11" xfId="94" applyFont="1" applyFill="1" applyBorder="1" applyAlignment="1" applyProtection="1">
      <alignment horizontal="center" vertical="center"/>
      <protection locked="0"/>
    </xf>
    <xf numFmtId="213" fontId="24" fillId="0" borderId="11" xfId="50" applyNumberFormat="1" applyFont="1" applyFill="1" applyBorder="1" applyAlignment="1" applyProtection="1">
      <alignment horizontal="center" vertical="center"/>
      <protection locked="0"/>
    </xf>
    <xf numFmtId="9" fontId="24" fillId="0" borderId="11" xfId="94" applyFont="1" applyFill="1" applyBorder="1" applyAlignment="1">
      <alignment horizontal="center" vertical="center"/>
    </xf>
    <xf numFmtId="213" fontId="24" fillId="0" borderId="11" xfId="71" applyNumberFormat="1" applyFont="1" applyFill="1" applyBorder="1" applyAlignment="1" applyProtection="1">
      <alignment horizontal="center" vertical="center"/>
      <protection locked="0"/>
    </xf>
    <xf numFmtId="213" fontId="25" fillId="0" borderId="11" xfId="71" applyNumberFormat="1" applyFont="1" applyFill="1" applyBorder="1" applyAlignment="1" applyProtection="1">
      <alignment horizontal="center" vertical="center" wrapText="1"/>
      <protection/>
    </xf>
    <xf numFmtId="213" fontId="24" fillId="0" borderId="19" xfId="50" applyNumberFormat="1" applyFont="1" applyFill="1" applyBorder="1" applyAlignment="1">
      <alignment horizontal="center" vertical="center"/>
    </xf>
    <xf numFmtId="0" fontId="24" fillId="0" borderId="11" xfId="75" applyFont="1" applyFill="1" applyBorder="1" applyAlignment="1">
      <alignment horizontal="center" vertical="center"/>
      <protection/>
    </xf>
    <xf numFmtId="1" fontId="24" fillId="0" borderId="11" xfId="94" applyNumberFormat="1" applyFont="1" applyFill="1" applyBorder="1" applyAlignment="1">
      <alignment horizontal="center" vertical="center"/>
    </xf>
    <xf numFmtId="0" fontId="24" fillId="33" borderId="0" xfId="75" applyFont="1" applyFill="1" applyBorder="1" applyAlignment="1">
      <alignment horizontal="center"/>
      <protection/>
    </xf>
    <xf numFmtId="9" fontId="24" fillId="0" borderId="11" xfId="71" applyNumberFormat="1" applyFont="1" applyFill="1" applyBorder="1" applyAlignment="1" applyProtection="1">
      <alignment horizontal="center" vertical="center"/>
      <protection locked="0"/>
    </xf>
    <xf numFmtId="9" fontId="24" fillId="0" borderId="11" xfId="71" applyNumberFormat="1" applyFont="1" applyFill="1" applyBorder="1" applyAlignment="1" applyProtection="1">
      <alignment horizontal="center" vertical="center"/>
      <protection/>
    </xf>
    <xf numFmtId="213" fontId="25" fillId="0" borderId="11" xfId="71" applyNumberFormat="1" applyFont="1" applyFill="1" applyBorder="1" applyAlignment="1" applyProtection="1">
      <alignment horizontal="center" vertical="center"/>
      <protection/>
    </xf>
    <xf numFmtId="214" fontId="24" fillId="0" borderId="11" xfId="71" applyNumberFormat="1" applyFont="1" applyFill="1" applyBorder="1" applyAlignment="1" applyProtection="1">
      <alignment horizontal="center" vertical="center"/>
      <protection/>
    </xf>
    <xf numFmtId="213" fontId="25" fillId="0" borderId="11" xfId="71" applyNumberFormat="1" applyFont="1" applyFill="1" applyBorder="1" applyAlignment="1" applyProtection="1">
      <alignment horizontal="center" vertical="center"/>
      <protection locked="0"/>
    </xf>
    <xf numFmtId="0" fontId="24" fillId="0" borderId="11" xfId="74" applyFont="1" applyFill="1" applyBorder="1" applyAlignment="1" applyProtection="1">
      <alignment horizontal="center" vertical="center"/>
      <protection locked="0"/>
    </xf>
    <xf numFmtId="213" fontId="24" fillId="0" borderId="11" xfId="49" applyNumberFormat="1" applyFont="1" applyFill="1" applyBorder="1" applyAlignment="1">
      <alignment horizontal="center" vertical="center"/>
    </xf>
    <xf numFmtId="9" fontId="24" fillId="0" borderId="11" xfId="93" applyFont="1" applyFill="1" applyBorder="1" applyAlignment="1" applyProtection="1">
      <alignment horizontal="center" vertical="center"/>
      <protection locked="0"/>
    </xf>
    <xf numFmtId="9" fontId="24" fillId="0" borderId="11" xfId="93" applyFont="1" applyFill="1" applyBorder="1" applyAlignment="1">
      <alignment horizontal="center" vertical="center"/>
    </xf>
    <xf numFmtId="213" fontId="25" fillId="0" borderId="11" xfId="49" applyNumberFormat="1" applyFont="1" applyFill="1" applyBorder="1" applyAlignment="1">
      <alignment horizontal="center" vertical="center"/>
    </xf>
    <xf numFmtId="214" fontId="25" fillId="0" borderId="11" xfId="49" applyNumberFormat="1" applyFont="1" applyFill="1" applyBorder="1" applyAlignment="1">
      <alignment horizontal="center" vertical="center"/>
    </xf>
    <xf numFmtId="213" fontId="25" fillId="0" borderId="11" xfId="49" applyNumberFormat="1" applyFont="1" applyFill="1" applyBorder="1" applyAlignment="1" applyProtection="1">
      <alignment horizontal="center" vertical="center"/>
      <protection locked="0"/>
    </xf>
    <xf numFmtId="0" fontId="24" fillId="0" borderId="0" xfId="75" applyFont="1" applyFill="1" applyBorder="1" applyAlignment="1">
      <alignment horizontal="center" vertical="center"/>
      <protection/>
    </xf>
    <xf numFmtId="0" fontId="24" fillId="33" borderId="11" xfId="71" applyFont="1" applyFill="1" applyBorder="1" applyAlignment="1">
      <alignment horizontal="center"/>
      <protection/>
    </xf>
    <xf numFmtId="0" fontId="24" fillId="0" borderId="11" xfId="75" applyFont="1" applyFill="1" applyBorder="1" applyAlignment="1" applyProtection="1">
      <alignment horizontal="center"/>
      <protection locked="0"/>
    </xf>
    <xf numFmtId="1" fontId="24" fillId="0" borderId="11" xfId="94" applyNumberFormat="1" applyFont="1" applyFill="1" applyBorder="1" applyAlignment="1" applyProtection="1">
      <alignment horizontal="center" vertical="center"/>
      <protection locked="0"/>
    </xf>
    <xf numFmtId="213" fontId="25" fillId="38" borderId="11" xfId="50" applyNumberFormat="1" applyFont="1" applyFill="1" applyBorder="1" applyAlignment="1">
      <alignment horizontal="center" vertical="center"/>
    </xf>
    <xf numFmtId="0" fontId="24" fillId="33" borderId="11" xfId="75" applyFont="1" applyFill="1" applyBorder="1" applyAlignment="1" applyProtection="1">
      <alignment horizontal="center" vertical="center"/>
      <protection locked="0"/>
    </xf>
    <xf numFmtId="213" fontId="24" fillId="33" borderId="11" xfId="50" applyNumberFormat="1" applyFont="1" applyFill="1" applyBorder="1" applyAlignment="1" applyProtection="1">
      <alignment horizontal="center" vertical="center"/>
      <protection locked="0"/>
    </xf>
    <xf numFmtId="213" fontId="24" fillId="42" borderId="11" xfId="71" applyNumberFormat="1" applyFont="1" applyFill="1" applyBorder="1" applyAlignment="1" applyProtection="1">
      <alignment horizontal="center" vertical="center"/>
      <protection/>
    </xf>
    <xf numFmtId="1" fontId="25" fillId="33" borderId="11" xfId="75" applyNumberFormat="1" applyFont="1" applyFill="1" applyBorder="1" applyAlignment="1" applyProtection="1">
      <alignment horizontal="center" vertical="center"/>
      <protection locked="0"/>
    </xf>
    <xf numFmtId="9" fontId="24" fillId="33" borderId="11" xfId="94" applyFont="1" applyFill="1" applyBorder="1" applyAlignment="1">
      <alignment horizontal="center" vertical="center"/>
    </xf>
    <xf numFmtId="0" fontId="25" fillId="38" borderId="11" xfId="75" applyFont="1" applyFill="1" applyBorder="1" applyAlignment="1" applyProtection="1">
      <alignment horizontal="center"/>
      <protection locked="0"/>
    </xf>
    <xf numFmtId="0" fontId="25" fillId="38" borderId="11" xfId="75" applyFont="1" applyFill="1" applyBorder="1" applyAlignment="1" applyProtection="1">
      <alignment horizontal="center" vertical="center"/>
      <protection locked="0"/>
    </xf>
    <xf numFmtId="203" fontId="25" fillId="38" borderId="11" xfId="44" applyNumberFormat="1" applyFont="1" applyFill="1" applyBorder="1" applyAlignment="1" applyProtection="1">
      <alignment horizontal="center" vertical="center"/>
      <protection locked="0"/>
    </xf>
    <xf numFmtId="1" fontId="24" fillId="0" borderId="11" xfId="75" applyNumberFormat="1" applyFont="1" applyFill="1" applyBorder="1" applyAlignment="1">
      <alignment horizontal="center" vertical="center"/>
      <protection/>
    </xf>
    <xf numFmtId="213" fontId="24" fillId="0" borderId="44" xfId="50" applyNumberFormat="1" applyFont="1" applyFill="1" applyBorder="1" applyAlignment="1" applyProtection="1">
      <alignment horizontal="center" vertical="center"/>
      <protection locked="0"/>
    </xf>
    <xf numFmtId="0" fontId="74" fillId="0" borderId="11" xfId="75" applyFont="1" applyFill="1" applyBorder="1" applyAlignment="1">
      <alignment horizontal="center"/>
      <protection/>
    </xf>
    <xf numFmtId="0" fontId="25" fillId="38" borderId="11" xfId="75" applyFont="1" applyFill="1" applyBorder="1">
      <alignment/>
      <protection/>
    </xf>
    <xf numFmtId="0" fontId="24" fillId="38" borderId="11" xfId="71" applyFont="1" applyFill="1" applyBorder="1" applyAlignment="1">
      <alignment horizontal="center"/>
      <protection/>
    </xf>
    <xf numFmtId="203" fontId="25" fillId="38" borderId="11" xfId="46" applyNumberFormat="1" applyFont="1" applyFill="1" applyBorder="1" applyAlignment="1">
      <alignment horizontal="center"/>
    </xf>
    <xf numFmtId="0" fontId="24" fillId="33" borderId="11" xfId="71" applyFont="1" applyFill="1" applyBorder="1" applyAlignment="1">
      <alignment horizontal="left" vertical="center"/>
      <protection/>
    </xf>
    <xf numFmtId="0" fontId="24" fillId="33" borderId="11" xfId="71" applyFont="1" applyFill="1" applyBorder="1" applyAlignment="1" applyProtection="1">
      <alignment horizontal="center"/>
      <protection locked="0"/>
    </xf>
    <xf numFmtId="0" fontId="24" fillId="33" borderId="11" xfId="71" applyFont="1" applyFill="1" applyBorder="1" applyAlignment="1" applyProtection="1">
      <alignment horizontal="left"/>
      <protection locked="0"/>
    </xf>
    <xf numFmtId="0" fontId="24" fillId="33" borderId="11" xfId="71" applyFont="1" applyFill="1" applyBorder="1" applyAlignment="1">
      <alignment horizontal="left"/>
      <protection/>
    </xf>
    <xf numFmtId="0" fontId="24" fillId="33" borderId="11" xfId="71" applyFont="1" applyFill="1" applyBorder="1" applyAlignment="1">
      <alignment horizontal="left" vertical="center" wrapText="1"/>
      <protection/>
    </xf>
    <xf numFmtId="0" fontId="24" fillId="0" borderId="11" xfId="71" applyFont="1" applyFill="1" applyBorder="1" applyAlignment="1">
      <alignment horizontal="left"/>
      <protection/>
    </xf>
    <xf numFmtId="0" fontId="24" fillId="0" borderId="11" xfId="71" applyFont="1" applyFill="1" applyBorder="1">
      <alignment/>
      <protection/>
    </xf>
    <xf numFmtId="213" fontId="25" fillId="38" borderId="11" xfId="50" applyNumberFormat="1" applyFont="1" applyFill="1" applyBorder="1" applyAlignment="1" applyProtection="1">
      <alignment/>
      <protection locked="0"/>
    </xf>
    <xf numFmtId="0" fontId="24" fillId="33" borderId="11" xfId="75" applyFont="1" applyFill="1" applyBorder="1">
      <alignment/>
      <protection/>
    </xf>
    <xf numFmtId="0" fontId="24" fillId="33" borderId="11" xfId="75" applyFont="1" applyFill="1" applyBorder="1" applyProtection="1">
      <alignment/>
      <protection locked="0"/>
    </xf>
    <xf numFmtId="0" fontId="24" fillId="33" borderId="11" xfId="71" applyNumberFormat="1" applyFont="1" applyFill="1" applyBorder="1" applyAlignment="1" applyProtection="1">
      <alignment/>
      <protection locked="0"/>
    </xf>
    <xf numFmtId="0" fontId="24" fillId="33" borderId="11" xfId="74" applyFont="1" applyFill="1" applyBorder="1">
      <alignment/>
      <protection/>
    </xf>
    <xf numFmtId="0" fontId="24" fillId="0" borderId="11" xfId="75" applyFont="1" applyFill="1" applyBorder="1">
      <alignment/>
      <protection/>
    </xf>
    <xf numFmtId="0" fontId="24" fillId="0" borderId="11" xfId="75" applyFont="1" applyFill="1" applyBorder="1" applyProtection="1">
      <alignment/>
      <protection locked="0"/>
    </xf>
    <xf numFmtId="0" fontId="24" fillId="38" borderId="11" xfId="69" applyFont="1" applyFill="1" applyBorder="1" applyAlignment="1">
      <alignment horizontal="center"/>
      <protection/>
    </xf>
    <xf numFmtId="0" fontId="24" fillId="33" borderId="11" xfId="69" applyFont="1" applyFill="1" applyBorder="1" applyAlignment="1">
      <alignment horizontal="left"/>
      <protection/>
    </xf>
    <xf numFmtId="0" fontId="24" fillId="33" borderId="11" xfId="69" applyFont="1" applyFill="1" applyBorder="1" applyAlignment="1">
      <alignment horizontal="center"/>
      <protection/>
    </xf>
    <xf numFmtId="0" fontId="24" fillId="33" borderId="50" xfId="69" applyFont="1" applyFill="1" applyBorder="1" applyAlignment="1">
      <alignment horizontal="center" vertical="center"/>
      <protection/>
    </xf>
    <xf numFmtId="1" fontId="24" fillId="33" borderId="11" xfId="75" applyNumberFormat="1" applyFont="1" applyFill="1" applyBorder="1" applyAlignment="1" applyProtection="1">
      <alignment horizontal="center" vertical="center"/>
      <protection locked="0"/>
    </xf>
    <xf numFmtId="1" fontId="25" fillId="33" borderId="11" xfId="94" applyNumberFormat="1" applyFont="1" applyFill="1" applyBorder="1" applyAlignment="1">
      <alignment horizontal="center" vertical="center"/>
    </xf>
    <xf numFmtId="213" fontId="24" fillId="33" borderId="11" xfId="50" applyNumberFormat="1" applyFont="1" applyFill="1" applyBorder="1" applyAlignment="1">
      <alignment horizontal="center" vertical="center" wrapText="1"/>
    </xf>
    <xf numFmtId="0" fontId="24" fillId="0" borderId="11" xfId="69" applyFont="1" applyFill="1" applyBorder="1" applyAlignment="1">
      <alignment horizontal="left"/>
      <protection/>
    </xf>
    <xf numFmtId="0" fontId="25" fillId="0" borderId="11" xfId="75" applyFont="1" applyFill="1" applyBorder="1" applyAlignment="1">
      <alignment horizontal="center"/>
      <protection/>
    </xf>
    <xf numFmtId="213" fontId="24" fillId="0" borderId="11" xfId="69" applyNumberFormat="1" applyFont="1" applyFill="1" applyBorder="1" applyAlignment="1" applyProtection="1">
      <alignment horizontal="center" vertical="center"/>
      <protection/>
    </xf>
    <xf numFmtId="1" fontId="25" fillId="0" borderId="11" xfId="94" applyNumberFormat="1" applyFont="1" applyFill="1" applyBorder="1" applyAlignment="1">
      <alignment horizontal="center" vertical="center"/>
    </xf>
    <xf numFmtId="213" fontId="24" fillId="0" borderId="11" xfId="69" applyNumberFormat="1" applyFont="1" applyFill="1" applyBorder="1" applyAlignment="1" applyProtection="1">
      <alignment horizontal="center" vertical="center"/>
      <protection locked="0"/>
    </xf>
    <xf numFmtId="0" fontId="25" fillId="0" borderId="11" xfId="75" applyFont="1" applyFill="1" applyBorder="1" applyAlignment="1" applyProtection="1">
      <alignment horizontal="center"/>
      <protection locked="0"/>
    </xf>
    <xf numFmtId="213" fontId="25" fillId="0" borderId="11" xfId="69" applyNumberFormat="1" applyFont="1" applyFill="1" applyBorder="1" applyAlignment="1" applyProtection="1">
      <alignment horizontal="center" vertical="center" wrapText="1"/>
      <protection/>
    </xf>
    <xf numFmtId="203" fontId="25" fillId="38" borderId="11" xfId="44" applyNumberFormat="1" applyFont="1" applyFill="1" applyBorder="1" applyAlignment="1">
      <alignment/>
    </xf>
    <xf numFmtId="0" fontId="25" fillId="33" borderId="11" xfId="75" applyFont="1" applyFill="1" applyBorder="1" applyAlignment="1">
      <alignment horizontal="center"/>
      <protection/>
    </xf>
    <xf numFmtId="0" fontId="24" fillId="33" borderId="11" xfId="75" applyFont="1" applyFill="1" applyBorder="1" applyAlignment="1">
      <alignment horizontal="center" vertical="center"/>
      <protection/>
    </xf>
    <xf numFmtId="213" fontId="24" fillId="33" borderId="11" xfId="69" applyNumberFormat="1" applyFont="1" applyFill="1" applyBorder="1" applyAlignment="1" applyProtection="1">
      <alignment horizontal="center" vertical="center"/>
      <protection/>
    </xf>
    <xf numFmtId="1" fontId="24" fillId="33" borderId="11" xfId="75" applyNumberFormat="1" applyFont="1" applyFill="1" applyBorder="1" applyAlignment="1">
      <alignment horizontal="center" vertical="center"/>
      <protection/>
    </xf>
    <xf numFmtId="213" fontId="24" fillId="33" borderId="19" xfId="50" applyNumberFormat="1" applyFont="1" applyFill="1" applyBorder="1" applyAlignment="1">
      <alignment horizontal="center" vertical="center"/>
    </xf>
    <xf numFmtId="213" fontId="24" fillId="33" borderId="44" xfId="50" applyNumberFormat="1" applyFont="1" applyFill="1" applyBorder="1" applyAlignment="1" applyProtection="1">
      <alignment horizontal="center" vertical="center"/>
      <protection locked="0"/>
    </xf>
    <xf numFmtId="0" fontId="24" fillId="33" borderId="0" xfId="68" applyFont="1" applyFill="1">
      <alignment/>
      <protection/>
    </xf>
    <xf numFmtId="3" fontId="25" fillId="33" borderId="0" xfId="87" applyNumberFormat="1" applyFont="1" applyFill="1" applyBorder="1" applyAlignment="1">
      <alignment horizontal="center"/>
      <protection/>
    </xf>
    <xf numFmtId="3" fontId="25" fillId="33" borderId="0" xfId="87" applyNumberFormat="1" applyFont="1" applyFill="1" applyBorder="1">
      <alignment/>
      <protection/>
    </xf>
    <xf numFmtId="3" fontId="24" fillId="33" borderId="0" xfId="87" applyNumberFormat="1" applyFont="1" applyFill="1" applyBorder="1">
      <alignment/>
      <protection/>
    </xf>
    <xf numFmtId="3" fontId="25" fillId="33" borderId="106" xfId="87" applyNumberFormat="1" applyFont="1" applyFill="1" applyBorder="1" applyAlignment="1">
      <alignment horizontal="center" vertical="center" wrapText="1"/>
      <protection/>
    </xf>
    <xf numFmtId="3" fontId="25" fillId="33" borderId="56" xfId="87" applyNumberFormat="1" applyFont="1" applyFill="1" applyBorder="1" applyAlignment="1">
      <alignment horizontal="center" vertical="center" wrapText="1"/>
      <protection/>
    </xf>
    <xf numFmtId="49" fontId="25" fillId="33" borderId="56" xfId="87" applyNumberFormat="1" applyFont="1" applyFill="1" applyBorder="1" applyAlignment="1">
      <alignment horizontal="center" vertical="center" wrapText="1"/>
      <protection/>
    </xf>
    <xf numFmtId="49" fontId="25" fillId="33" borderId="56" xfId="87" applyNumberFormat="1" applyFont="1" applyFill="1" applyBorder="1" applyAlignment="1">
      <alignment horizontal="center"/>
      <protection/>
    </xf>
    <xf numFmtId="49" fontId="25" fillId="33" borderId="56" xfId="87" applyNumberFormat="1" applyFont="1" applyFill="1" applyBorder="1" applyAlignment="1">
      <alignment horizontal="center"/>
      <protection/>
    </xf>
    <xf numFmtId="49" fontId="25" fillId="33" borderId="113" xfId="87" applyNumberFormat="1" applyFont="1" applyFill="1" applyBorder="1" applyAlignment="1">
      <alignment horizontal="center"/>
      <protection/>
    </xf>
    <xf numFmtId="3" fontId="25" fillId="33" borderId="108" xfId="87" applyNumberFormat="1" applyFont="1" applyFill="1" applyBorder="1" applyAlignment="1">
      <alignment horizontal="center" vertical="center" wrapText="1"/>
      <protection/>
    </xf>
    <xf numFmtId="3" fontId="25" fillId="33" borderId="11" xfId="87" applyNumberFormat="1" applyFont="1" applyFill="1" applyBorder="1" applyAlignment="1">
      <alignment horizontal="center" vertical="center" wrapText="1"/>
      <protection/>
    </xf>
    <xf numFmtId="49" fontId="25" fillId="33" borderId="11" xfId="87" applyNumberFormat="1" applyFont="1" applyFill="1" applyBorder="1" applyAlignment="1">
      <alignment horizontal="center" vertical="center" wrapText="1"/>
      <protection/>
    </xf>
    <xf numFmtId="49" fontId="25" fillId="33" borderId="11" xfId="87" applyNumberFormat="1" applyFont="1" applyFill="1" applyBorder="1" applyAlignment="1">
      <alignment horizontal="center" wrapText="1"/>
      <protection/>
    </xf>
    <xf numFmtId="49" fontId="25" fillId="33" borderId="11" xfId="87" applyNumberFormat="1" applyFont="1" applyFill="1" applyBorder="1" applyAlignment="1">
      <alignment horizontal="center" vertical="center" wrapText="1"/>
      <protection/>
    </xf>
    <xf numFmtId="49" fontId="25" fillId="33" borderId="127" xfId="87" applyNumberFormat="1" applyFont="1" applyFill="1" applyBorder="1" applyAlignment="1">
      <alignment horizontal="center" vertical="center" wrapText="1"/>
      <protection/>
    </xf>
    <xf numFmtId="3" fontId="25" fillId="33" borderId="108" xfId="87" applyNumberFormat="1" applyFont="1" applyFill="1" applyBorder="1">
      <alignment/>
      <protection/>
    </xf>
    <xf numFmtId="3" fontId="25" fillId="33" borderId="11" xfId="87" applyNumberFormat="1" applyFont="1" applyFill="1" applyBorder="1">
      <alignment/>
      <protection/>
    </xf>
    <xf numFmtId="3" fontId="25" fillId="33" borderId="11" xfId="87" applyNumberFormat="1" applyFont="1" applyFill="1" applyBorder="1" applyAlignment="1">
      <alignment horizontal="center" vertical="center"/>
      <protection/>
    </xf>
    <xf numFmtId="3" fontId="25" fillId="33" borderId="127" xfId="87" applyNumberFormat="1" applyFont="1" applyFill="1" applyBorder="1">
      <alignment/>
      <protection/>
    </xf>
    <xf numFmtId="3" fontId="25" fillId="33" borderId="107" xfId="87" applyNumberFormat="1" applyFont="1" applyFill="1" applyBorder="1">
      <alignment/>
      <protection/>
    </xf>
    <xf numFmtId="3" fontId="25" fillId="33" borderId="22" xfId="87" applyNumberFormat="1" applyFont="1" applyFill="1" applyBorder="1">
      <alignment/>
      <protection/>
    </xf>
    <xf numFmtId="3" fontId="25" fillId="33" borderId="128" xfId="87" applyNumberFormat="1" applyFont="1" applyFill="1" applyBorder="1">
      <alignment/>
      <protection/>
    </xf>
    <xf numFmtId="3" fontId="25" fillId="33" borderId="12" xfId="87" applyNumberFormat="1" applyFont="1" applyFill="1" applyBorder="1" applyAlignment="1">
      <alignment horizontal="center"/>
      <protection/>
    </xf>
    <xf numFmtId="3" fontId="25" fillId="33" borderId="131" xfId="87" applyNumberFormat="1" applyFont="1" applyFill="1" applyBorder="1" applyAlignment="1">
      <alignment horizontal="center"/>
      <protection/>
    </xf>
    <xf numFmtId="3" fontId="25" fillId="33" borderId="21" xfId="87" applyNumberFormat="1" applyFont="1" applyFill="1" applyBorder="1">
      <alignment/>
      <protection/>
    </xf>
    <xf numFmtId="3" fontId="25" fillId="33" borderId="123" xfId="87" applyNumberFormat="1" applyFont="1" applyFill="1" applyBorder="1">
      <alignment/>
      <protection/>
    </xf>
    <xf numFmtId="0" fontId="24" fillId="33" borderId="9" xfId="68" applyFont="1" applyFill="1" applyBorder="1" applyAlignment="1">
      <alignment horizontal="center"/>
      <protection/>
    </xf>
    <xf numFmtId="0" fontId="24" fillId="33" borderId="0" xfId="68" applyFont="1" applyFill="1" applyAlignment="1">
      <alignment horizontal="center" wrapText="1"/>
      <protection/>
    </xf>
    <xf numFmtId="0" fontId="24" fillId="33" borderId="0" xfId="68" applyNumberFormat="1" applyFont="1" applyFill="1" applyAlignment="1">
      <alignment horizontal="center" wrapText="1"/>
      <protection/>
    </xf>
    <xf numFmtId="0" fontId="24" fillId="33" borderId="0" xfId="68" applyFont="1" applyFill="1" applyBorder="1" applyAlignment="1">
      <alignment vertical="center" wrapText="1"/>
      <protection/>
    </xf>
    <xf numFmtId="0" fontId="24" fillId="33" borderId="0" xfId="68" applyFont="1" applyFill="1" applyBorder="1">
      <alignment/>
      <protection/>
    </xf>
    <xf numFmtId="3" fontId="25" fillId="33" borderId="106" xfId="87" applyNumberFormat="1" applyFont="1" applyFill="1" applyBorder="1">
      <alignment/>
      <protection/>
    </xf>
    <xf numFmtId="3" fontId="25" fillId="33" borderId="65" xfId="87" applyNumberFormat="1" applyFont="1" applyFill="1" applyBorder="1" applyAlignment="1">
      <alignment horizontal="center" vertical="center" wrapText="1"/>
      <protection/>
    </xf>
    <xf numFmtId="49" fontId="25" fillId="33" borderId="0" xfId="87" applyNumberFormat="1" applyFont="1" applyFill="1" applyBorder="1" applyAlignment="1">
      <alignment horizontal="center"/>
      <protection/>
    </xf>
    <xf numFmtId="3" fontId="25" fillId="33" borderId="50" xfId="87" applyNumberFormat="1" applyFont="1" applyFill="1" applyBorder="1" applyAlignment="1">
      <alignment horizontal="center" vertical="center" wrapText="1"/>
      <protection/>
    </xf>
    <xf numFmtId="49" fontId="25" fillId="33" borderId="0" xfId="87" applyNumberFormat="1" applyFont="1" applyFill="1" applyBorder="1" applyAlignment="1">
      <alignment horizontal="center" wrapText="1"/>
      <protection/>
    </xf>
    <xf numFmtId="3" fontId="25" fillId="33" borderId="132" xfId="87" applyNumberFormat="1" applyFont="1" applyFill="1" applyBorder="1" applyAlignment="1">
      <alignment horizontal="center"/>
      <protection/>
    </xf>
    <xf numFmtId="3" fontId="25" fillId="33" borderId="133" xfId="87" applyNumberFormat="1" applyFont="1" applyFill="1" applyBorder="1" applyAlignment="1">
      <alignment horizontal="center"/>
      <protection/>
    </xf>
    <xf numFmtId="3" fontId="25" fillId="33" borderId="133" xfId="87" applyNumberFormat="1" applyFont="1" applyFill="1" applyBorder="1">
      <alignment/>
      <protection/>
    </xf>
    <xf numFmtId="3" fontId="25" fillId="33" borderId="0" xfId="87" applyNumberFormat="1" applyFont="1" applyFill="1" applyBorder="1" applyAlignment="1">
      <alignment horizontal="center" wrapText="1"/>
      <protection/>
    </xf>
    <xf numFmtId="3" fontId="24" fillId="33" borderId="0" xfId="87" applyNumberFormat="1" applyFont="1" applyFill="1" applyBorder="1" applyAlignment="1">
      <alignment/>
      <protection/>
    </xf>
    <xf numFmtId="0" fontId="25" fillId="33" borderId="106" xfId="68" applyFont="1" applyFill="1" applyBorder="1" applyAlignment="1">
      <alignment horizontal="center" vertical="center"/>
      <protection/>
    </xf>
    <xf numFmtId="3" fontId="25" fillId="33" borderId="56" xfId="87" applyNumberFormat="1" applyFont="1" applyFill="1" applyBorder="1" applyAlignment="1">
      <alignment horizontal="center" vertical="center"/>
      <protection/>
    </xf>
    <xf numFmtId="0" fontId="25" fillId="33" borderId="56" xfId="68" applyFont="1" applyFill="1" applyBorder="1" applyAlignment="1">
      <alignment horizontal="center" vertical="center"/>
      <protection/>
    </xf>
    <xf numFmtId="0" fontId="25" fillId="33" borderId="56" xfId="68" applyFont="1" applyFill="1" applyBorder="1" applyAlignment="1">
      <alignment horizontal="center" vertical="center" wrapText="1"/>
      <protection/>
    </xf>
    <xf numFmtId="0" fontId="24" fillId="33" borderId="113" xfId="68" applyFont="1" applyFill="1" applyBorder="1" applyAlignment="1">
      <alignment wrapText="1"/>
      <protection/>
    </xf>
    <xf numFmtId="0" fontId="25" fillId="33" borderId="108" xfId="68" applyFont="1" applyFill="1" applyBorder="1" applyAlignment="1">
      <alignment horizontal="center" vertical="center"/>
      <protection/>
    </xf>
    <xf numFmtId="3" fontId="25" fillId="33" borderId="11" xfId="87" applyNumberFormat="1" applyFont="1" applyFill="1" applyBorder="1" applyAlignment="1">
      <alignment horizontal="center" vertical="center"/>
      <protection/>
    </xf>
    <xf numFmtId="0" fontId="25" fillId="33" borderId="11" xfId="68" applyFont="1" applyFill="1" applyBorder="1" applyAlignment="1">
      <alignment horizontal="center" vertical="center"/>
      <protection/>
    </xf>
    <xf numFmtId="0" fontId="25" fillId="33" borderId="11" xfId="68" applyFont="1" applyFill="1" applyBorder="1" applyAlignment="1">
      <alignment horizontal="center" vertical="center" wrapText="1"/>
      <protection/>
    </xf>
    <xf numFmtId="0" fontId="25" fillId="33" borderId="11" xfId="68" applyFont="1" applyFill="1" applyBorder="1" applyAlignment="1">
      <alignment horizontal="center" vertical="center" wrapText="1"/>
      <protection/>
    </xf>
    <xf numFmtId="0" fontId="25" fillId="33" borderId="127" xfId="68" applyFont="1" applyFill="1" applyBorder="1" applyAlignment="1">
      <alignment wrapText="1"/>
      <protection/>
    </xf>
    <xf numFmtId="0" fontId="24" fillId="33" borderId="108" xfId="68" applyFont="1" applyFill="1" applyBorder="1">
      <alignment/>
      <protection/>
    </xf>
    <xf numFmtId="0" fontId="25" fillId="33" borderId="11" xfId="68" applyFont="1" applyFill="1" applyBorder="1" applyAlignment="1">
      <alignment vertical="center"/>
      <protection/>
    </xf>
    <xf numFmtId="0" fontId="24" fillId="33" borderId="11" xfId="68" applyFont="1" applyFill="1" applyBorder="1" applyAlignment="1">
      <alignment horizontal="center" vertical="center"/>
      <protection/>
    </xf>
    <xf numFmtId="3" fontId="24" fillId="33" borderId="11" xfId="42" applyNumberFormat="1" applyFont="1" applyFill="1" applyBorder="1" applyAlignment="1">
      <alignment horizontal="center" vertical="center"/>
    </xf>
    <xf numFmtId="3" fontId="24" fillId="33" borderId="127" xfId="42" applyNumberFormat="1" applyFont="1" applyFill="1" applyBorder="1" applyAlignment="1">
      <alignment horizontal="center" vertical="center"/>
    </xf>
    <xf numFmtId="0" fontId="24" fillId="0" borderId="11" xfId="68" applyFont="1" applyBorder="1">
      <alignment/>
      <protection/>
    </xf>
    <xf numFmtId="0" fontId="24" fillId="33" borderId="11" xfId="68" applyFont="1" applyFill="1" applyBorder="1" applyAlignment="1">
      <alignment vertical="center"/>
      <protection/>
    </xf>
    <xf numFmtId="0" fontId="24" fillId="33" borderId="11" xfId="68" applyFont="1" applyFill="1" applyBorder="1" applyAlignment="1">
      <alignment horizontal="center" vertical="center" wrapText="1"/>
      <protection/>
    </xf>
    <xf numFmtId="0" fontId="24" fillId="33" borderId="11" xfId="68" applyFont="1" applyFill="1" applyBorder="1" applyAlignment="1">
      <alignment horizontal="center"/>
      <protection/>
    </xf>
    <xf numFmtId="0" fontId="24" fillId="33" borderId="134" xfId="68" applyFont="1" applyFill="1" applyBorder="1">
      <alignment/>
      <protection/>
    </xf>
    <xf numFmtId="0" fontId="24" fillId="33" borderId="109" xfId="68" applyFont="1" applyFill="1" applyBorder="1" applyAlignment="1">
      <alignment horizontal="center"/>
      <protection/>
    </xf>
    <xf numFmtId="0" fontId="24" fillId="33" borderId="109" xfId="68" applyFont="1" applyFill="1" applyBorder="1" applyAlignment="1">
      <alignment vertical="center"/>
      <protection/>
    </xf>
    <xf numFmtId="0" fontId="24" fillId="33" borderId="109" xfId="68" applyFont="1" applyFill="1" applyBorder="1" applyAlignment="1">
      <alignment horizontal="center" vertical="center"/>
      <protection/>
    </xf>
    <xf numFmtId="3" fontId="24" fillId="33" borderId="93" xfId="42" applyNumberFormat="1" applyFont="1" applyFill="1" applyBorder="1" applyAlignment="1">
      <alignment horizontal="center" vertical="center"/>
    </xf>
    <xf numFmtId="0" fontId="24" fillId="33" borderId="107" xfId="68" applyFont="1" applyFill="1" applyBorder="1">
      <alignment/>
      <protection/>
    </xf>
    <xf numFmtId="0" fontId="25" fillId="33" borderId="22" xfId="68" applyFont="1" applyFill="1" applyBorder="1" applyAlignment="1">
      <alignment vertical="center"/>
      <protection/>
    </xf>
    <xf numFmtId="0" fontId="24" fillId="33" borderId="22" xfId="68" applyFont="1" applyFill="1" applyBorder="1" applyAlignment="1">
      <alignment horizontal="center"/>
      <protection/>
    </xf>
    <xf numFmtId="0" fontId="24" fillId="33" borderId="22" xfId="68" applyFont="1" applyFill="1" applyBorder="1" applyAlignment="1">
      <alignment horizontal="center" vertical="center"/>
      <protection/>
    </xf>
    <xf numFmtId="0" fontId="24" fillId="33" borderId="128" xfId="68" applyFont="1" applyFill="1" applyBorder="1">
      <alignment/>
      <protection/>
    </xf>
    <xf numFmtId="0" fontId="24" fillId="33" borderId="123" xfId="68" applyFont="1" applyFill="1" applyBorder="1">
      <alignment/>
      <protection/>
    </xf>
    <xf numFmtId="3" fontId="25" fillId="33" borderId="135" xfId="87" applyNumberFormat="1" applyFont="1" applyFill="1" applyBorder="1" applyAlignment="1">
      <alignment horizontal="center"/>
      <protection/>
    </xf>
    <xf numFmtId="0" fontId="24" fillId="0" borderId="0" xfId="68" applyFont="1">
      <alignment/>
      <protection/>
    </xf>
    <xf numFmtId="0" fontId="24" fillId="0" borderId="121" xfId="68" applyFont="1" applyBorder="1" applyAlignment="1">
      <alignment vertical="center" wrapText="1"/>
      <protection/>
    </xf>
    <xf numFmtId="0" fontId="24" fillId="0" borderId="56" xfId="68" applyFont="1" applyBorder="1">
      <alignment/>
      <protection/>
    </xf>
    <xf numFmtId="0" fontId="24" fillId="0" borderId="57" xfId="68" applyFont="1" applyBorder="1" applyAlignment="1">
      <alignment horizontal="center"/>
      <protection/>
    </xf>
    <xf numFmtId="0" fontId="24" fillId="0" borderId="58" xfId="68" applyFont="1" applyBorder="1" applyAlignment="1">
      <alignment horizontal="center"/>
      <protection/>
    </xf>
    <xf numFmtId="3" fontId="24" fillId="0" borderId="0" xfId="87" applyNumberFormat="1" applyFont="1">
      <alignment/>
      <protection/>
    </xf>
    <xf numFmtId="0" fontId="24" fillId="0" borderId="122" xfId="68" applyFont="1" applyBorder="1" applyAlignment="1">
      <alignment vertical="center" wrapText="1"/>
      <protection/>
    </xf>
    <xf numFmtId="0" fontId="24" fillId="0" borderId="19" xfId="68" applyFont="1" applyBorder="1" applyAlignment="1">
      <alignment horizontal="center"/>
      <protection/>
    </xf>
    <xf numFmtId="0" fontId="24" fillId="0" borderId="59" xfId="68" applyFont="1" applyBorder="1" applyAlignment="1">
      <alignment horizontal="center"/>
      <protection/>
    </xf>
    <xf numFmtId="0" fontId="24" fillId="0" borderId="123" xfId="68" applyFont="1" applyBorder="1" applyAlignment="1">
      <alignment vertical="center" wrapText="1"/>
      <protection/>
    </xf>
    <xf numFmtId="0" fontId="24" fillId="0" borderId="22" xfId="68" applyFont="1" applyBorder="1">
      <alignment/>
      <protection/>
    </xf>
    <xf numFmtId="0" fontId="24" fillId="33" borderId="129" xfId="0" applyFont="1" applyFill="1" applyBorder="1" applyAlignment="1">
      <alignment horizontal="center"/>
    </xf>
    <xf numFmtId="0" fontId="24" fillId="33" borderId="130" xfId="0" applyFont="1" applyFill="1" applyBorder="1" applyAlignment="1">
      <alignment horizontal="center"/>
    </xf>
    <xf numFmtId="0" fontId="27" fillId="35" borderId="0" xfId="0" applyFont="1" applyFill="1" applyBorder="1" applyAlignment="1">
      <alignment/>
    </xf>
    <xf numFmtId="0" fontId="24" fillId="0" borderId="0" xfId="86" applyFont="1">
      <alignment/>
      <protection/>
    </xf>
    <xf numFmtId="0" fontId="24" fillId="33" borderId="136" xfId="86" applyFont="1" applyFill="1" applyBorder="1">
      <alignment/>
      <protection/>
    </xf>
    <xf numFmtId="0" fontId="26" fillId="35" borderId="125" xfId="86" applyFont="1" applyFill="1" applyBorder="1">
      <alignment/>
      <protection/>
    </xf>
    <xf numFmtId="0" fontId="24" fillId="33" borderId="125" xfId="84" applyFont="1" applyFill="1" applyBorder="1" applyAlignment="1">
      <alignment/>
    </xf>
    <xf numFmtId="0" fontId="24" fillId="33" borderId="0" xfId="84" applyFont="1" applyFill="1" applyBorder="1" applyAlignment="1">
      <alignment/>
    </xf>
    <xf numFmtId="0" fontId="24" fillId="0" borderId="0" xfId="86" applyFont="1" applyBorder="1">
      <alignment/>
      <protection/>
    </xf>
    <xf numFmtId="0" fontId="27" fillId="35" borderId="137" xfId="0" applyFont="1" applyFill="1" applyBorder="1" applyAlignment="1">
      <alignment/>
    </xf>
    <xf numFmtId="3" fontId="24" fillId="35" borderId="0" xfId="42" applyNumberFormat="1" applyFont="1" applyFill="1" applyBorder="1" applyAlignment="1">
      <alignment/>
    </xf>
    <xf numFmtId="0" fontId="26" fillId="35" borderId="136" xfId="0" applyFont="1" applyFill="1" applyBorder="1" applyAlignment="1">
      <alignment horizontal="centerContinuous"/>
    </xf>
    <xf numFmtId="0" fontId="24" fillId="35" borderId="137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7" fillId="35" borderId="0" xfId="0" applyFont="1" applyFill="1" applyBorder="1" applyAlignment="1">
      <alignment horizontal="center"/>
    </xf>
    <xf numFmtId="0" fontId="27" fillId="35" borderId="136" xfId="0" applyFont="1" applyFill="1" applyBorder="1" applyAlignment="1">
      <alignment horizontal="center"/>
    </xf>
    <xf numFmtId="0" fontId="25" fillId="33" borderId="54" xfId="86" applyFont="1" applyFill="1" applyBorder="1" applyAlignment="1">
      <alignment horizontal="center"/>
      <protection/>
    </xf>
    <xf numFmtId="0" fontId="25" fillId="33" borderId="133" xfId="86" applyFont="1" applyFill="1" applyBorder="1" applyAlignment="1">
      <alignment horizontal="center"/>
      <protection/>
    </xf>
    <xf numFmtId="0" fontId="25" fillId="33" borderId="52" xfId="86" applyFont="1" applyFill="1" applyBorder="1" applyAlignment="1">
      <alignment horizontal="center"/>
      <protection/>
    </xf>
    <xf numFmtId="3" fontId="25" fillId="33" borderId="17" xfId="87" applyNumberFormat="1" applyFont="1" applyFill="1" applyBorder="1">
      <alignment/>
      <protection/>
    </xf>
    <xf numFmtId="3" fontId="25" fillId="33" borderId="18" xfId="87" applyNumberFormat="1" applyFont="1" applyFill="1" applyBorder="1">
      <alignment/>
      <protection/>
    </xf>
    <xf numFmtId="0" fontId="25" fillId="33" borderId="110" xfId="86" applyFont="1" applyFill="1" applyBorder="1" applyAlignment="1">
      <alignment horizontal="center"/>
      <protection/>
    </xf>
    <xf numFmtId="0" fontId="25" fillId="33" borderId="138" xfId="86" applyFont="1" applyFill="1" applyBorder="1" applyAlignment="1">
      <alignment horizontal="center"/>
      <protection/>
    </xf>
    <xf numFmtId="0" fontId="25" fillId="33" borderId="139" xfId="86" applyFont="1" applyFill="1" applyBorder="1" applyAlignment="1">
      <alignment horizontal="center"/>
      <protection/>
    </xf>
    <xf numFmtId="0" fontId="24" fillId="33" borderId="140" xfId="86" applyFont="1" applyFill="1" applyBorder="1">
      <alignment/>
      <protection/>
    </xf>
    <xf numFmtId="3" fontId="24" fillId="33" borderId="140" xfId="42" applyNumberFormat="1" applyFont="1" applyFill="1" applyBorder="1" applyAlignment="1">
      <alignment/>
    </xf>
    <xf numFmtId="3" fontId="24" fillId="33" borderId="141" xfId="42" applyNumberFormat="1" applyFont="1" applyFill="1" applyBorder="1" applyAlignment="1">
      <alignment/>
    </xf>
    <xf numFmtId="0" fontId="25" fillId="33" borderId="142" xfId="86" applyFont="1" applyFill="1" applyBorder="1" applyAlignment="1">
      <alignment horizontal="center"/>
      <protection/>
    </xf>
    <xf numFmtId="0" fontId="24" fillId="33" borderId="143" xfId="86" applyFont="1" applyFill="1" applyBorder="1">
      <alignment/>
      <protection/>
    </xf>
    <xf numFmtId="3" fontId="24" fillId="33" borderId="143" xfId="42" applyNumberFormat="1" applyFont="1" applyFill="1" applyBorder="1" applyAlignment="1">
      <alignment/>
    </xf>
    <xf numFmtId="3" fontId="24" fillId="0" borderId="143" xfId="42" applyNumberFormat="1" applyFont="1" applyFill="1" applyBorder="1" applyAlignment="1">
      <alignment/>
    </xf>
    <xf numFmtId="3" fontId="24" fillId="0" borderId="141" xfId="42" applyNumberFormat="1" applyFont="1" applyFill="1" applyBorder="1" applyAlignment="1">
      <alignment/>
    </xf>
    <xf numFmtId="0" fontId="25" fillId="33" borderId="144" xfId="86" applyFont="1" applyFill="1" applyBorder="1" applyAlignment="1">
      <alignment horizontal="center"/>
      <protection/>
    </xf>
    <xf numFmtId="0" fontId="24" fillId="33" borderId="145" xfId="86" applyFont="1" applyFill="1" applyBorder="1">
      <alignment/>
      <protection/>
    </xf>
    <xf numFmtId="3" fontId="24" fillId="33" borderId="145" xfId="42" applyNumberFormat="1" applyFont="1" applyFill="1" applyBorder="1" applyAlignment="1">
      <alignment/>
    </xf>
    <xf numFmtId="0" fontId="27" fillId="33" borderId="55" xfId="86" applyFont="1" applyFill="1" applyBorder="1" applyAlignment="1">
      <alignment horizontal="right"/>
      <protection/>
    </xf>
    <xf numFmtId="3" fontId="25" fillId="33" borderId="132" xfId="42" applyNumberFormat="1" applyFont="1" applyFill="1" applyBorder="1" applyAlignment="1">
      <alignment/>
    </xf>
    <xf numFmtId="3" fontId="25" fillId="33" borderId="54" xfId="87" applyNumberFormat="1" applyFont="1" applyFill="1" applyBorder="1">
      <alignment/>
      <protection/>
    </xf>
    <xf numFmtId="3" fontId="25" fillId="33" borderId="55" xfId="87" applyNumberFormat="1" applyFont="1" applyFill="1" applyBorder="1">
      <alignment/>
      <protection/>
    </xf>
    <xf numFmtId="3" fontId="24" fillId="33" borderId="133" xfId="42" applyNumberFormat="1" applyFont="1" applyFill="1" applyBorder="1" applyAlignment="1">
      <alignment horizontal="center"/>
    </xf>
    <xf numFmtId="3" fontId="24" fillId="33" borderId="52" xfId="42" applyNumberFormat="1" applyFont="1" applyFill="1" applyBorder="1" applyAlignment="1">
      <alignment horizontal="center"/>
    </xf>
    <xf numFmtId="0" fontId="25" fillId="33" borderId="146" xfId="86" applyFont="1" applyFill="1" applyBorder="1" applyAlignment="1">
      <alignment horizontal="center"/>
      <protection/>
    </xf>
    <xf numFmtId="0" fontId="24" fillId="33" borderId="147" xfId="86" applyFont="1" applyFill="1" applyBorder="1">
      <alignment/>
      <protection/>
    </xf>
    <xf numFmtId="3" fontId="24" fillId="33" borderId="147" xfId="42" applyNumberFormat="1" applyFont="1" applyFill="1" applyBorder="1" applyAlignment="1">
      <alignment/>
    </xf>
    <xf numFmtId="3" fontId="24" fillId="33" borderId="148" xfId="42" applyNumberFormat="1" applyFont="1" applyFill="1" applyBorder="1" applyAlignment="1">
      <alignment/>
    </xf>
    <xf numFmtId="3" fontId="24" fillId="33" borderId="149" xfId="42" applyNumberFormat="1" applyFont="1" applyFill="1" applyBorder="1" applyAlignment="1">
      <alignment/>
    </xf>
    <xf numFmtId="3" fontId="24" fillId="0" borderId="149" xfId="42" applyNumberFormat="1" applyFont="1" applyFill="1" applyBorder="1" applyAlignment="1">
      <alignment/>
    </xf>
    <xf numFmtId="3" fontId="24" fillId="33" borderId="150" xfId="42" applyNumberFormat="1" applyFont="1" applyFill="1" applyBorder="1" applyAlignment="1">
      <alignment/>
    </xf>
    <xf numFmtId="0" fontId="27" fillId="33" borderId="151" xfId="86" applyFont="1" applyFill="1" applyBorder="1" applyAlignment="1">
      <alignment horizontal="right"/>
      <protection/>
    </xf>
    <xf numFmtId="3" fontId="24" fillId="33" borderId="110" xfId="42" applyNumberFormat="1" applyFont="1" applyFill="1" applyBorder="1" applyAlignment="1">
      <alignment horizontal="center"/>
    </xf>
    <xf numFmtId="3" fontId="24" fillId="33" borderId="138" xfId="42" applyNumberFormat="1" applyFont="1" applyFill="1" applyBorder="1" applyAlignment="1">
      <alignment horizontal="center"/>
    </xf>
    <xf numFmtId="0" fontId="25" fillId="33" borderId="152" xfId="86" applyFont="1" applyFill="1" applyBorder="1" applyAlignment="1">
      <alignment horizontal="center"/>
      <protection/>
    </xf>
    <xf numFmtId="0" fontId="24" fillId="33" borderId="153" xfId="86" applyFont="1" applyFill="1" applyBorder="1">
      <alignment/>
      <protection/>
    </xf>
    <xf numFmtId="3" fontId="24" fillId="33" borderId="153" xfId="42" applyNumberFormat="1" applyFont="1" applyFill="1" applyBorder="1" applyAlignment="1">
      <alignment/>
    </xf>
    <xf numFmtId="3" fontId="24" fillId="33" borderId="154" xfId="42" applyNumberFormat="1" applyFont="1" applyFill="1" applyBorder="1" applyAlignment="1">
      <alignment/>
    </xf>
    <xf numFmtId="0" fontId="25" fillId="33" borderId="137" xfId="86" applyFont="1" applyFill="1" applyBorder="1" applyAlignment="1">
      <alignment horizontal="center"/>
      <protection/>
    </xf>
    <xf numFmtId="0" fontId="27" fillId="33" borderId="99" xfId="86" applyFont="1" applyFill="1" applyBorder="1" applyAlignment="1">
      <alignment horizontal="right"/>
      <protection/>
    </xf>
    <xf numFmtId="3" fontId="24" fillId="33" borderId="110" xfId="42" applyNumberFormat="1" applyFont="1" applyFill="1" applyBorder="1" applyAlignment="1">
      <alignment/>
    </xf>
    <xf numFmtId="3" fontId="24" fillId="33" borderId="138" xfId="42" applyNumberFormat="1" applyFont="1" applyFill="1" applyBorder="1" applyAlignment="1">
      <alignment/>
    </xf>
    <xf numFmtId="0" fontId="25" fillId="33" borderId="54" xfId="86" applyFont="1" applyFill="1" applyBorder="1" applyAlignment="1">
      <alignment horizontal="center"/>
      <protection/>
    </xf>
    <xf numFmtId="0" fontId="25" fillId="33" borderId="55" xfId="86" applyFont="1" applyFill="1" applyBorder="1" applyAlignment="1">
      <alignment horizontal="center"/>
      <protection/>
    </xf>
    <xf numFmtId="3" fontId="25" fillId="33" borderId="133" xfId="42" applyNumberFormat="1" applyFont="1" applyFill="1" applyBorder="1" applyAlignment="1">
      <alignment/>
    </xf>
    <xf numFmtId="3" fontId="25" fillId="33" borderId="52" xfId="42" applyNumberFormat="1" applyFont="1" applyFill="1" applyBorder="1" applyAlignment="1">
      <alignment/>
    </xf>
    <xf numFmtId="0" fontId="24" fillId="33" borderId="0" xfId="86" applyFont="1" applyFill="1">
      <alignment/>
      <protection/>
    </xf>
    <xf numFmtId="0" fontId="24" fillId="33" borderId="121" xfId="0" applyFont="1" applyFill="1" applyBorder="1" applyAlignment="1">
      <alignment vertical="center" wrapText="1"/>
    </xf>
    <xf numFmtId="0" fontId="24" fillId="33" borderId="56" xfId="0" applyFont="1" applyFill="1" applyBorder="1" applyAlignment="1">
      <alignment/>
    </xf>
    <xf numFmtId="0" fontId="24" fillId="33" borderId="57" xfId="0" applyFont="1" applyFill="1" applyBorder="1" applyAlignment="1">
      <alignment/>
    </xf>
    <xf numFmtId="0" fontId="24" fillId="33" borderId="58" xfId="0" applyFont="1" applyFill="1" applyBorder="1" applyAlignment="1">
      <alignment/>
    </xf>
    <xf numFmtId="3" fontId="24" fillId="33" borderId="0" xfId="87" applyNumberFormat="1" applyFont="1" applyFill="1">
      <alignment/>
      <protection/>
    </xf>
    <xf numFmtId="0" fontId="24" fillId="33" borderId="106" xfId="0" applyFont="1" applyFill="1" applyBorder="1" applyAlignment="1">
      <alignment vertical="center" wrapText="1"/>
    </xf>
    <xf numFmtId="0" fontId="24" fillId="33" borderId="122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/>
    </xf>
    <xf numFmtId="0" fontId="24" fillId="33" borderId="19" xfId="0" applyFont="1" applyFill="1" applyBorder="1" applyAlignment="1">
      <alignment/>
    </xf>
    <xf numFmtId="0" fontId="24" fillId="33" borderId="59" xfId="0" applyFont="1" applyFill="1" applyBorder="1" applyAlignment="1">
      <alignment/>
    </xf>
    <xf numFmtId="0" fontId="24" fillId="33" borderId="108" xfId="0" applyFont="1" applyFill="1" applyBorder="1" applyAlignment="1">
      <alignment vertical="center" wrapText="1"/>
    </xf>
    <xf numFmtId="0" fontId="24" fillId="33" borderId="123" xfId="0" applyFont="1" applyFill="1" applyBorder="1" applyAlignment="1">
      <alignment vertical="center" wrapText="1"/>
    </xf>
    <xf numFmtId="0" fontId="24" fillId="33" borderId="22" xfId="0" applyFont="1" applyFill="1" applyBorder="1" applyAlignment="1">
      <alignment/>
    </xf>
    <xf numFmtId="0" fontId="24" fillId="33" borderId="107" xfId="0" applyFont="1" applyFill="1" applyBorder="1" applyAlignment="1">
      <alignment vertical="center" wrapText="1"/>
    </xf>
    <xf numFmtId="49" fontId="24" fillId="0" borderId="50" xfId="79" applyNumberFormat="1" applyFont="1" applyFill="1" applyBorder="1" applyAlignment="1">
      <alignment horizontal="center"/>
      <protection/>
    </xf>
    <xf numFmtId="0" fontId="24" fillId="0" borderId="50" xfId="79" applyFont="1" applyFill="1" applyBorder="1">
      <alignment/>
      <protection/>
    </xf>
    <xf numFmtId="0" fontId="25" fillId="0" borderId="50" xfId="79" applyFont="1" applyFill="1" applyBorder="1" applyAlignment="1">
      <alignment horizontal="center" wrapText="1"/>
      <protection/>
    </xf>
    <xf numFmtId="49" fontId="24" fillId="0" borderId="11" xfId="77" applyNumberFormat="1" applyFont="1" applyFill="1" applyBorder="1" applyAlignment="1">
      <alignment horizontal="center" wrapText="1"/>
      <protection/>
    </xf>
    <xf numFmtId="49" fontId="24" fillId="0" borderId="109" xfId="79" applyNumberFormat="1" applyFont="1" applyFill="1" applyBorder="1" applyAlignment="1">
      <alignment horizontal="center"/>
      <protection/>
    </xf>
    <xf numFmtId="0" fontId="24" fillId="0" borderId="109" xfId="79" applyFont="1" applyFill="1" applyBorder="1" applyAlignment="1">
      <alignment horizontal="center"/>
      <protection/>
    </xf>
    <xf numFmtId="0" fontId="25" fillId="0" borderId="109" xfId="79" applyFont="1" applyFill="1" applyBorder="1" applyAlignment="1">
      <alignment horizontal="center" wrapText="1"/>
      <protection/>
    </xf>
    <xf numFmtId="0" fontId="24" fillId="0" borderId="56" xfId="81" applyNumberFormat="1" applyFont="1" applyFill="1" applyBorder="1" applyAlignment="1" applyProtection="1">
      <alignment horizontal="center" wrapText="1"/>
      <protection/>
    </xf>
    <xf numFmtId="0" fontId="24" fillId="0" borderId="50" xfId="81" applyNumberFormat="1" applyFont="1" applyFill="1" applyBorder="1" applyAlignment="1" applyProtection="1">
      <alignment horizontal="center" wrapText="1"/>
      <protection/>
    </xf>
    <xf numFmtId="0" fontId="24" fillId="0" borderId="109" xfId="81" applyNumberFormat="1" applyFont="1" applyFill="1" applyBorder="1" applyAlignment="1" applyProtection="1">
      <alignment horizontal="center" wrapText="1"/>
      <protection/>
    </xf>
    <xf numFmtId="49" fontId="24" fillId="0" borderId="110" xfId="79" applyNumberFormat="1" applyFont="1" applyFill="1" applyBorder="1" applyAlignment="1">
      <alignment horizontal="center"/>
      <protection/>
    </xf>
    <xf numFmtId="0" fontId="24" fillId="0" borderId="110" xfId="79" applyFont="1" applyFill="1" applyBorder="1" applyAlignment="1">
      <alignment horizontal="center"/>
      <protection/>
    </xf>
    <xf numFmtId="0" fontId="25" fillId="0" borderId="110" xfId="79" applyFont="1" applyFill="1" applyBorder="1" applyAlignment="1">
      <alignment horizontal="center" wrapText="1"/>
      <protection/>
    </xf>
    <xf numFmtId="49" fontId="24" fillId="0" borderId="11" xfId="79" applyNumberFormat="1" applyFont="1" applyFill="1" applyBorder="1" applyAlignment="1" quotePrefix="1">
      <alignment horizontal="center"/>
      <protection/>
    </xf>
    <xf numFmtId="0" fontId="25" fillId="0" borderId="0" xfId="79" applyFont="1" applyFill="1" applyAlignment="1">
      <alignment/>
      <protection/>
    </xf>
    <xf numFmtId="0" fontId="55" fillId="0" borderId="0" xfId="79" applyFont="1" applyFill="1" applyAlignment="1">
      <alignment/>
      <protection/>
    </xf>
    <xf numFmtId="0" fontId="25" fillId="0" borderId="0" xfId="79" applyFont="1" applyFill="1">
      <alignment/>
      <protection/>
    </xf>
    <xf numFmtId="0" fontId="55" fillId="0" borderId="0" xfId="79" applyFont="1" applyFill="1">
      <alignment/>
      <protection/>
    </xf>
    <xf numFmtId="0" fontId="25" fillId="0" borderId="0" xfId="79" applyFont="1" applyFill="1" applyAlignment="1">
      <alignment horizontal="center"/>
      <protection/>
    </xf>
    <xf numFmtId="0" fontId="56" fillId="0" borderId="0" xfId="79" applyFont="1" applyFill="1" applyAlignment="1">
      <alignment horizontal="center"/>
      <protection/>
    </xf>
    <xf numFmtId="0" fontId="24" fillId="0" borderId="0" xfId="79" applyFont="1" applyFill="1" applyAlignment="1">
      <alignment horizontal="center"/>
      <protection/>
    </xf>
    <xf numFmtId="0" fontId="24" fillId="0" borderId="0" xfId="79" applyFont="1" applyFill="1">
      <alignment/>
      <protection/>
    </xf>
    <xf numFmtId="3" fontId="24" fillId="0" borderId="0" xfId="79" applyNumberFormat="1" applyFont="1" applyFill="1" applyAlignment="1">
      <alignment horizontal="center"/>
      <protection/>
    </xf>
    <xf numFmtId="0" fontId="14" fillId="33" borderId="60" xfId="0" applyFont="1" applyFill="1" applyBorder="1" applyAlignment="1">
      <alignment/>
    </xf>
    <xf numFmtId="0" fontId="14" fillId="33" borderId="61" xfId="0" applyFont="1" applyFill="1" applyBorder="1" applyAlignment="1">
      <alignment/>
    </xf>
    <xf numFmtId="0" fontId="13" fillId="33" borderId="61" xfId="0" applyFont="1" applyFill="1" applyBorder="1" applyAlignment="1">
      <alignment/>
    </xf>
    <xf numFmtId="0" fontId="13" fillId="35" borderId="61" xfId="0" applyFont="1" applyFill="1" applyBorder="1" applyAlignment="1">
      <alignment/>
    </xf>
    <xf numFmtId="0" fontId="13" fillId="35" borderId="155" xfId="0" applyFont="1" applyFill="1" applyBorder="1" applyAlignment="1">
      <alignment/>
    </xf>
    <xf numFmtId="0" fontId="15" fillId="33" borderId="137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136" xfId="0" applyFont="1" applyFill="1" applyBorder="1" applyAlignment="1">
      <alignment horizontal="centerContinuous"/>
    </xf>
    <xf numFmtId="0" fontId="14" fillId="33" borderId="19" xfId="86" applyFont="1" applyFill="1" applyBorder="1" applyAlignment="1">
      <alignment horizontal="left"/>
      <protection/>
    </xf>
    <xf numFmtId="0" fontId="14" fillId="33" borderId="44" xfId="86" applyFont="1" applyFill="1" applyBorder="1" applyAlignment="1">
      <alignment horizontal="left"/>
      <protection/>
    </xf>
    <xf numFmtId="0" fontId="14" fillId="33" borderId="11" xfId="85" applyFont="1" applyFill="1" applyBorder="1" applyAlignment="1">
      <alignment horizontal="center"/>
      <protection/>
    </xf>
    <xf numFmtId="0" fontId="13" fillId="0" borderId="0" xfId="86" applyFont="1">
      <alignment/>
      <protection/>
    </xf>
    <xf numFmtId="0" fontId="13" fillId="33" borderId="0" xfId="86" applyFont="1" applyFill="1" applyBorder="1" applyAlignment="1">
      <alignment horizontal="center"/>
      <protection/>
    </xf>
    <xf numFmtId="0" fontId="13" fillId="33" borderId="0" xfId="86" applyFont="1" applyFill="1" applyBorder="1">
      <alignment/>
      <protection/>
    </xf>
    <xf numFmtId="0" fontId="15" fillId="35" borderId="0" xfId="0" applyFont="1" applyFill="1" applyBorder="1" applyAlignment="1">
      <alignment horizontal="center"/>
    </xf>
    <xf numFmtId="0" fontId="13" fillId="33" borderId="156" xfId="86" applyFont="1" applyFill="1" applyBorder="1">
      <alignment/>
      <protection/>
    </xf>
    <xf numFmtId="0" fontId="15" fillId="35" borderId="19" xfId="86" applyFont="1" applyFill="1" applyBorder="1" applyAlignment="1">
      <alignment horizontal="left"/>
      <protection/>
    </xf>
    <xf numFmtId="0" fontId="15" fillId="35" borderId="44" xfId="86" applyFont="1" applyFill="1" applyBorder="1" applyAlignment="1">
      <alignment horizontal="left"/>
      <protection/>
    </xf>
    <xf numFmtId="0" fontId="14" fillId="33" borderId="11" xfId="85" applyFont="1" applyFill="1" applyBorder="1" applyAlignment="1">
      <alignment horizontal="center" vertical="center"/>
      <protection/>
    </xf>
    <xf numFmtId="0" fontId="13" fillId="33" borderId="0" xfId="85" applyFont="1" applyFill="1" applyBorder="1">
      <alignment/>
      <protection/>
    </xf>
    <xf numFmtId="0" fontId="15" fillId="35" borderId="0" xfId="0" applyFont="1" applyFill="1" applyBorder="1" applyAlignment="1">
      <alignment horizontal="left"/>
    </xf>
    <xf numFmtId="0" fontId="13" fillId="33" borderId="136" xfId="86" applyFont="1" applyFill="1" applyBorder="1">
      <alignment/>
      <protection/>
    </xf>
    <xf numFmtId="0" fontId="14" fillId="33" borderId="0" xfId="68" applyFont="1" applyFill="1">
      <alignment/>
      <protection/>
    </xf>
    <xf numFmtId="0" fontId="14" fillId="33" borderId="0" xfId="68" applyFont="1" applyFill="1" applyBorder="1">
      <alignment/>
      <protection/>
    </xf>
    <xf numFmtId="0" fontId="13" fillId="33" borderId="0" xfId="68" applyFont="1" applyFill="1">
      <alignment/>
      <protection/>
    </xf>
    <xf numFmtId="0" fontId="14" fillId="33" borderId="157" xfId="68" applyFont="1" applyFill="1" applyBorder="1" applyAlignment="1">
      <alignment horizontal="left"/>
      <protection/>
    </xf>
    <xf numFmtId="0" fontId="14" fillId="33" borderId="158" xfId="68" applyFont="1" applyFill="1" applyBorder="1" applyAlignment="1">
      <alignment horizontal="left"/>
      <protection/>
    </xf>
    <xf numFmtId="0" fontId="14" fillId="33" borderId="113" xfId="85" applyFont="1" applyFill="1" applyBorder="1" applyAlignment="1">
      <alignment horizontal="left"/>
      <protection/>
    </xf>
    <xf numFmtId="3" fontId="14" fillId="33" borderId="0" xfId="87" applyNumberFormat="1" applyFont="1" applyFill="1" applyBorder="1" applyAlignment="1">
      <alignment horizontal="center"/>
      <protection/>
    </xf>
    <xf numFmtId="3" fontId="14" fillId="33" borderId="0" xfId="87" applyNumberFormat="1" applyFont="1" applyFill="1" applyBorder="1" applyAlignment="1">
      <alignment horizontal="center"/>
      <protection/>
    </xf>
    <xf numFmtId="0" fontId="14" fillId="33" borderId="0" xfId="68" applyFont="1" applyFill="1" applyAlignment="1">
      <alignment/>
      <protection/>
    </xf>
    <xf numFmtId="0" fontId="14" fillId="33" borderId="0" xfId="68" applyFont="1" applyFill="1" applyBorder="1" applyAlignment="1">
      <alignment/>
      <protection/>
    </xf>
    <xf numFmtId="0" fontId="14" fillId="33" borderId="107" xfId="85" applyFont="1" applyFill="1" applyBorder="1">
      <alignment/>
      <protection/>
    </xf>
    <xf numFmtId="0" fontId="13" fillId="33" borderId="22" xfId="85" applyFont="1" applyFill="1" applyBorder="1" applyAlignment="1">
      <alignment horizontal="left"/>
      <protection/>
    </xf>
    <xf numFmtId="0" fontId="14" fillId="33" borderId="11" xfId="85" applyFont="1" applyFill="1" applyBorder="1">
      <alignment/>
      <protection/>
    </xf>
    <xf numFmtId="3" fontId="14" fillId="33" borderId="0" xfId="87" applyNumberFormat="1" applyFont="1" applyFill="1" applyBorder="1">
      <alignment/>
      <protection/>
    </xf>
    <xf numFmtId="3" fontId="14" fillId="33" borderId="0" xfId="87" applyNumberFormat="1" applyFont="1" applyFill="1" applyBorder="1" applyAlignment="1">
      <alignment/>
      <protection/>
    </xf>
    <xf numFmtId="0" fontId="14" fillId="33" borderId="0" xfId="68" applyFont="1" applyFill="1" applyBorder="1" applyAlignment="1">
      <alignment/>
      <protection/>
    </xf>
    <xf numFmtId="0" fontId="14" fillId="33" borderId="0" xfId="68" applyFont="1" applyFill="1" applyAlignment="1">
      <alignment horizontal="left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3" xfId="45"/>
    <cellStyle name="Comma 3" xfId="46"/>
    <cellStyle name="Comma 4" xfId="47"/>
    <cellStyle name="Comma 7" xfId="48"/>
    <cellStyle name="Comma 7 3" xfId="49"/>
    <cellStyle name="Comma 7 6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2 2" xfId="69"/>
    <cellStyle name="Normal 3" xfId="70"/>
    <cellStyle name="Normal 3 2" xfId="71"/>
    <cellStyle name="Normal 5" xfId="72"/>
    <cellStyle name="Normal 7" xfId="73"/>
    <cellStyle name="Normal 7 3" xfId="74"/>
    <cellStyle name="Normal 7 6" xfId="75"/>
    <cellStyle name="Normal 9" xfId="76"/>
    <cellStyle name="Normal_Book1" xfId="77"/>
    <cellStyle name="Normal_Book8" xfId="78"/>
    <cellStyle name="Normal_Formati_permbledhese_Investimet 2007" xfId="79"/>
    <cellStyle name="Normal_Guidelines - Tables" xfId="80"/>
    <cellStyle name="Normal_Sheet1" xfId="81"/>
    <cellStyle name="Normal_Sheet3" xfId="82"/>
    <cellStyle name="Normal_Tabela_Investimeve" xfId="83"/>
    <cellStyle name="normal_Tabelat udh 01allforms" xfId="84"/>
    <cellStyle name="Normal_Tabelat udh 01allforms_1" xfId="85"/>
    <cellStyle name="Normal_Udhezimi Pasqyrat 2006" xfId="86"/>
    <cellStyle name="Normal_Udhezimi-Tabelat" xfId="87"/>
    <cellStyle name="Note" xfId="88"/>
    <cellStyle name="Output" xfId="89"/>
    <cellStyle name="Percent" xfId="90"/>
    <cellStyle name="Percent 2" xfId="91"/>
    <cellStyle name="Percent 3" xfId="92"/>
    <cellStyle name="Percent 3 3" xfId="93"/>
    <cellStyle name="Percent 3 6" xfId="94"/>
    <cellStyle name="Title" xfId="95"/>
    <cellStyle name="Total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iljeta.Donika\Desktop\PBA%20ne%20vite\PBA%202020-2022-L\Faza%20I%20PBA%202020-2022\PBA%202020-2022%20per%20MF\PBA%20e%20rishikuar%20per%20MF\Tabelat%20pas%20negociatave%2010.6.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iljeta.Donika\AppData\Local\Microsoft\Windows\INetCache\Content.Outlook\P4Y590YL\DATA%20BAZE%20i%20MFinancave%20per%20pagat%20e%20institucionev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anet 2020-2022"/>
      <sheetName val="Tavanet MF"/>
      <sheetName val="Llogaritjet"/>
      <sheetName val="Tavan-Kerkese"/>
      <sheetName val="03310 -602"/>
      <sheetName val="01110- 602"/>
      <sheetName val="Punonjes shtese-03310"/>
      <sheetName val="Paga - 3310"/>
      <sheetName val="Paga - 01110"/>
    </sheetNames>
    <sheetDataSet>
      <sheetData sheetId="3">
        <row r="20">
          <cell r="D20">
            <v>2410000</v>
          </cell>
        </row>
        <row r="21">
          <cell r="D21">
            <v>270000</v>
          </cell>
        </row>
        <row r="22">
          <cell r="D22">
            <v>505000</v>
          </cell>
        </row>
        <row r="31">
          <cell r="D31">
            <v>188500</v>
          </cell>
        </row>
        <row r="32">
          <cell r="D32">
            <v>27500</v>
          </cell>
        </row>
        <row r="33">
          <cell r="D33">
            <v>59000</v>
          </cell>
        </row>
        <row r="34">
          <cell r="D34">
            <v>72300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 e klasifikimit te Pagave"/>
      <sheetName val="KM"/>
      <sheetName val="Tabelat  Permbledhese e Pagave "/>
      <sheetName val="Tab_2 dhe Ndryshimet "/>
      <sheetName val="Paga mesatare e detajuar"/>
      <sheetName val="Autoriteti i Hapjes se Dosjeve"/>
      <sheetName val="AZHR Shkoder"/>
      <sheetName val="AZHR Korce"/>
      <sheetName val="AZHR Tirane"/>
      <sheetName val="AZHR Lezhe"/>
      <sheetName val="AKZHR"/>
      <sheetName val="AZHER"/>
      <sheetName val="AZRT"/>
      <sheetName val="AMQHD"/>
      <sheetName val="ADISA"/>
      <sheetName val="UJI"/>
      <sheetName val="AKSHI "/>
      <sheetName val="ASIG"/>
      <sheetName val="AA fonde BE"/>
      <sheetName val="Presidenca"/>
      <sheetName val="Kuvendi"/>
      <sheetName val="MEI"/>
      <sheetName val="MZHETTS"/>
      <sheetName val="MBUMK"/>
      <sheetName val="MZHU "/>
      <sheetName val="MTI"/>
      <sheetName val="MoF"/>
      <sheetName val="MASH"/>
      <sheetName val="MK"/>
      <sheetName val="MSH"/>
      <sheetName val="M Drejt"/>
      <sheetName val="MPJ"/>
      <sheetName val="M Brendshme"/>
      <sheetName val="M. Mbrojtje"/>
      <sheetName val="SHISH"/>
      <sheetName val="ARKIVA"/>
      <sheetName val="AKADEMIA "/>
      <sheetName val="KLSH"/>
      <sheetName val="MMSR"/>
      <sheetName val="MM "/>
      <sheetName val="PROKURORI"/>
      <sheetName val="ZABGJ"/>
      <sheetName val="ZABGJ- 2019"/>
      <sheetName val="GJ.KUSHTETUESE"/>
      <sheetName val="SH.MAGJISTRATURA"/>
      <sheetName val="ATSH"/>
      <sheetName val="INSTAT"/>
      <sheetName val="QKK"/>
      <sheetName val="KLD"/>
      <sheetName val="AVOKATI POPULLIT"/>
      <sheetName val="KSHC"/>
      <sheetName val="KQZ"/>
      <sheetName val="ILDKP"/>
      <sheetName val="AUTORIT.KONKURENCES"/>
      <sheetName val="MIE"/>
      <sheetName val="K.K.K"/>
      <sheetName val="AKCE"/>
      <sheetName val="DSIK "/>
      <sheetName val="APP"/>
      <sheetName val="DAP +ASPA"/>
      <sheetName val="Kom. Minoriteteve"/>
      <sheetName val="AKTI "/>
      <sheetName val="KPP"/>
      <sheetName val="Kibernetika"/>
      <sheetName val="Inspektoriati Qendror"/>
      <sheetName val="AMSHC"/>
      <sheetName val=" Kom. Mbr.Dhenave"/>
      <sheetName val=" Kom. Mbr. DISKRIMINIMI"/>
      <sheetName val="Autoriteti i Dosjeve"/>
      <sheetName val="Instituti i Komunizmit"/>
      <sheetName val="Nr. i personelit"/>
      <sheetName val="AKEP"/>
      <sheetName val="ERU"/>
      <sheetName val="NJMLF"/>
      <sheetName val="komisionet gjyqesore"/>
      <sheetName val="P1. Te Ardhurat e Veta"/>
      <sheetName val="P2. Buxheti Vjetor 2020"/>
      <sheetName val="P2.1Buxheti Vjetor 2021"/>
      <sheetName val="P2.2 Buxheti Vjetor 2022"/>
      <sheetName val="P.3. Permbledhese e Pagave "/>
      <sheetName val="P nr 4.Art.602"/>
      <sheetName val="P 4. Nr i punonjesve (2)"/>
      <sheetName val="P5. Cash Flow"/>
      <sheetName val="P.6 Inv. Brend."/>
      <sheetName val="P.7 Fin. Huaj"/>
      <sheetName val="Sheet1"/>
    </sheetNames>
    <sheetDataSet>
      <sheetData sheetId="0">
        <row r="7">
          <cell r="D7">
            <v>1270200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25"/>
  <sheetViews>
    <sheetView tabSelected="1" zoomScalePageLayoutView="0" workbookViewId="0" topLeftCell="A22">
      <selection activeCell="D41" sqref="D41"/>
    </sheetView>
  </sheetViews>
  <sheetFormatPr defaultColWidth="9.140625" defaultRowHeight="12.75"/>
  <cols>
    <col min="1" max="1" width="4.7109375" style="20" customWidth="1"/>
    <col min="2" max="2" width="10.8515625" style="20" customWidth="1"/>
    <col min="3" max="3" width="32.8515625" style="20" customWidth="1"/>
    <col min="4" max="4" width="22.00390625" style="20" customWidth="1"/>
    <col min="5" max="5" width="18.140625" style="20" customWidth="1"/>
    <col min="6" max="6" width="12.140625" style="20" customWidth="1"/>
    <col min="7" max="7" width="17.28125" style="20" customWidth="1"/>
    <col min="8" max="8" width="12.8515625" style="20" customWidth="1"/>
    <col min="9" max="9" width="17.28125" style="20" customWidth="1"/>
    <col min="10" max="10" width="13.00390625" style="20" customWidth="1"/>
    <col min="11" max="11" width="11.57421875" style="20" customWidth="1"/>
    <col min="12" max="16384" width="9.140625" style="20" customWidth="1"/>
  </cols>
  <sheetData>
    <row r="1" spans="1:12" ht="13.5">
      <c r="A1" s="33" t="s">
        <v>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1"/>
    </row>
    <row r="2" spans="1:12" ht="14.25" thickBot="1">
      <c r="A2" s="34"/>
      <c r="B2" s="35"/>
      <c r="C2" s="35"/>
      <c r="D2" s="34"/>
      <c r="E2" s="34"/>
      <c r="F2" s="34"/>
      <c r="G2" s="34"/>
      <c r="H2" s="34"/>
      <c r="I2" s="34"/>
      <c r="J2" s="34"/>
      <c r="K2" s="34"/>
      <c r="L2" s="21"/>
    </row>
    <row r="3" spans="1:11" s="12" customFormat="1" ht="15">
      <c r="A3" s="36" t="s">
        <v>85</v>
      </c>
      <c r="B3" s="37"/>
      <c r="C3" s="37"/>
      <c r="D3" s="38"/>
      <c r="E3" s="39"/>
      <c r="F3" s="37"/>
      <c r="G3" s="37"/>
      <c r="H3" s="40"/>
      <c r="I3" s="41"/>
      <c r="J3" s="508" t="s">
        <v>73</v>
      </c>
      <c r="K3" s="509"/>
    </row>
    <row r="4" spans="1:12" ht="14.25" customHeight="1">
      <c r="A4" s="42"/>
      <c r="B4" s="43"/>
      <c r="C4" s="43"/>
      <c r="D4" s="43"/>
      <c r="E4" s="44"/>
      <c r="F4" s="44"/>
      <c r="G4" s="44"/>
      <c r="H4" s="44"/>
      <c r="I4" s="45"/>
      <c r="J4" s="510"/>
      <c r="K4" s="511"/>
      <c r="L4" s="21"/>
    </row>
    <row r="5" spans="1:12" ht="14.25" customHeight="1">
      <c r="A5" s="46"/>
      <c r="B5" s="44"/>
      <c r="C5" s="47"/>
      <c r="D5" s="48" t="s">
        <v>3</v>
      </c>
      <c r="E5" s="47" t="s">
        <v>2</v>
      </c>
      <c r="F5" s="44"/>
      <c r="G5" s="44"/>
      <c r="H5" s="44"/>
      <c r="I5" s="49" t="s">
        <v>293</v>
      </c>
      <c r="J5" s="510"/>
      <c r="K5" s="511"/>
      <c r="L5" s="21"/>
    </row>
    <row r="6" spans="1:12" ht="14.25" customHeight="1">
      <c r="A6" s="46"/>
      <c r="B6" s="44"/>
      <c r="C6" s="47" t="s">
        <v>86</v>
      </c>
      <c r="D6" s="139">
        <v>29</v>
      </c>
      <c r="E6" s="47" t="s">
        <v>292</v>
      </c>
      <c r="F6" s="44"/>
      <c r="G6" s="44"/>
      <c r="H6" s="44"/>
      <c r="I6" s="44"/>
      <c r="J6" s="510"/>
      <c r="K6" s="511"/>
      <c r="L6" s="21"/>
    </row>
    <row r="7" spans="1:12" ht="14.25" customHeight="1" thickBot="1">
      <c r="A7" s="50"/>
      <c r="B7" s="51"/>
      <c r="C7" s="51"/>
      <c r="D7" s="51"/>
      <c r="E7" s="52"/>
      <c r="F7" s="51"/>
      <c r="G7" s="51"/>
      <c r="H7" s="51"/>
      <c r="I7" s="53"/>
      <c r="J7" s="512"/>
      <c r="K7" s="513"/>
      <c r="L7" s="21"/>
    </row>
    <row r="8" spans="1:12" ht="12.75" customHeight="1" thickBot="1">
      <c r="A8" s="34"/>
      <c r="B8" s="34"/>
      <c r="C8" s="34"/>
      <c r="D8" s="54"/>
      <c r="E8" s="55"/>
      <c r="F8" s="56"/>
      <c r="G8" s="34"/>
      <c r="H8" s="34"/>
      <c r="I8" s="34"/>
      <c r="J8" s="34"/>
      <c r="K8" s="34"/>
      <c r="L8" s="21"/>
    </row>
    <row r="9" spans="1:12" ht="12.75" customHeight="1">
      <c r="A9" s="490" t="s">
        <v>74</v>
      </c>
      <c r="B9" s="490" t="s">
        <v>87</v>
      </c>
      <c r="C9" s="496" t="s">
        <v>75</v>
      </c>
      <c r="D9" s="499" t="s">
        <v>76</v>
      </c>
      <c r="E9" s="502" t="s">
        <v>295</v>
      </c>
      <c r="F9" s="502" t="s">
        <v>296</v>
      </c>
      <c r="G9" s="502"/>
      <c r="H9" s="503" t="s">
        <v>297</v>
      </c>
      <c r="I9" s="503"/>
      <c r="J9" s="493" t="s">
        <v>291</v>
      </c>
      <c r="K9" s="504" t="s">
        <v>298</v>
      </c>
      <c r="L9" s="21"/>
    </row>
    <row r="10" spans="1:12" ht="29.25" customHeight="1">
      <c r="A10" s="491"/>
      <c r="B10" s="491"/>
      <c r="C10" s="497"/>
      <c r="D10" s="500"/>
      <c r="E10" s="500"/>
      <c r="F10" s="507" t="s">
        <v>77</v>
      </c>
      <c r="G10" s="507"/>
      <c r="H10" s="507" t="s">
        <v>77</v>
      </c>
      <c r="I10" s="507"/>
      <c r="J10" s="494"/>
      <c r="K10" s="505"/>
      <c r="L10" s="21"/>
    </row>
    <row r="11" spans="1:12" ht="44.25" customHeight="1" thickBot="1">
      <c r="A11" s="492" t="s">
        <v>78</v>
      </c>
      <c r="B11" s="492" t="s">
        <v>78</v>
      </c>
      <c r="C11" s="498"/>
      <c r="D11" s="501"/>
      <c r="E11" s="501"/>
      <c r="F11" s="197" t="s">
        <v>80</v>
      </c>
      <c r="G11" s="197" t="s">
        <v>79</v>
      </c>
      <c r="H11" s="197" t="s">
        <v>80</v>
      </c>
      <c r="I11" s="197" t="s">
        <v>79</v>
      </c>
      <c r="J11" s="495"/>
      <c r="K11" s="506"/>
      <c r="L11" s="21"/>
    </row>
    <row r="12" spans="1:12" ht="13.5">
      <c r="A12" s="198">
        <v>1</v>
      </c>
      <c r="B12" s="199">
        <v>2</v>
      </c>
      <c r="C12" s="200">
        <v>3</v>
      </c>
      <c r="D12" s="199">
        <v>4</v>
      </c>
      <c r="E12" s="199">
        <v>5</v>
      </c>
      <c r="F12" s="200">
        <v>6</v>
      </c>
      <c r="G12" s="199">
        <v>7</v>
      </c>
      <c r="H12" s="199">
        <v>8</v>
      </c>
      <c r="I12" s="200">
        <v>9</v>
      </c>
      <c r="J12" s="199">
        <v>10</v>
      </c>
      <c r="K12" s="201">
        <v>11</v>
      </c>
      <c r="L12" s="21"/>
    </row>
    <row r="13" spans="1:12" ht="15" customHeight="1" thickBot="1">
      <c r="A13" s="202">
        <v>3310</v>
      </c>
      <c r="B13" s="203">
        <v>3310</v>
      </c>
      <c r="C13" s="159" t="s">
        <v>156</v>
      </c>
      <c r="D13" s="204"/>
      <c r="E13" s="204"/>
      <c r="F13" s="204"/>
      <c r="G13" s="204"/>
      <c r="H13" s="204"/>
      <c r="I13" s="204"/>
      <c r="J13" s="204"/>
      <c r="K13" s="205"/>
      <c r="L13" s="21"/>
    </row>
    <row r="14" spans="1:12" ht="14.25" customHeight="1">
      <c r="A14" s="206"/>
      <c r="B14" s="207" t="s">
        <v>140</v>
      </c>
      <c r="C14" s="208" t="s">
        <v>141</v>
      </c>
      <c r="D14" s="514" t="s">
        <v>142</v>
      </c>
      <c r="E14" s="209">
        <v>130730.928</v>
      </c>
      <c r="F14" s="210">
        <v>13700</v>
      </c>
      <c r="G14" s="209">
        <v>123300</v>
      </c>
      <c r="H14" s="211">
        <v>15000</v>
      </c>
      <c r="I14" s="211">
        <v>140000</v>
      </c>
      <c r="J14" s="211">
        <v>150000</v>
      </c>
      <c r="K14" s="212">
        <v>150000</v>
      </c>
      <c r="L14" s="21"/>
    </row>
    <row r="15" spans="1:12" ht="13.5">
      <c r="A15" s="206"/>
      <c r="B15" s="213" t="s">
        <v>143</v>
      </c>
      <c r="C15" s="214" t="s">
        <v>144</v>
      </c>
      <c r="D15" s="515"/>
      <c r="E15" s="209">
        <v>312146.67075999995</v>
      </c>
      <c r="F15" s="210">
        <v>32800</v>
      </c>
      <c r="G15" s="209">
        <v>295200</v>
      </c>
      <c r="H15" s="211">
        <v>35000</v>
      </c>
      <c r="I15" s="211">
        <v>310000</v>
      </c>
      <c r="J15" s="211">
        <v>350000</v>
      </c>
      <c r="K15" s="212">
        <v>350000</v>
      </c>
      <c r="L15" s="21"/>
    </row>
    <row r="16" spans="1:12" ht="13.5">
      <c r="A16" s="206"/>
      <c r="B16" s="213">
        <v>7109600</v>
      </c>
      <c r="C16" s="214" t="s">
        <v>145</v>
      </c>
      <c r="D16" s="515"/>
      <c r="E16" s="209">
        <v>703.86</v>
      </c>
      <c r="F16" s="210">
        <v>0</v>
      </c>
      <c r="G16" s="209">
        <v>704</v>
      </c>
      <c r="H16" s="215"/>
      <c r="I16" s="215"/>
      <c r="J16" s="216"/>
      <c r="K16" s="217"/>
      <c r="L16" s="21"/>
    </row>
    <row r="17" spans="1:12" ht="13.5">
      <c r="A17" s="206"/>
      <c r="B17" s="213">
        <v>7115600</v>
      </c>
      <c r="C17" s="214" t="s">
        <v>146</v>
      </c>
      <c r="D17" s="515"/>
      <c r="E17" s="209">
        <v>2605.44</v>
      </c>
      <c r="F17" s="210">
        <v>0</v>
      </c>
      <c r="G17" s="209">
        <v>2610</v>
      </c>
      <c r="H17" s="215"/>
      <c r="I17" s="215"/>
      <c r="J17" s="216"/>
      <c r="K17" s="217"/>
      <c r="L17" s="21"/>
    </row>
    <row r="18" spans="1:12" ht="13.5">
      <c r="A18" s="206"/>
      <c r="B18" s="213">
        <v>7110199</v>
      </c>
      <c r="C18" s="214" t="s">
        <v>147</v>
      </c>
      <c r="D18" s="515"/>
      <c r="E18" s="209">
        <v>2906.02</v>
      </c>
      <c r="F18" s="210">
        <v>0</v>
      </c>
      <c r="G18" s="209">
        <v>3000</v>
      </c>
      <c r="H18" s="215"/>
      <c r="I18" s="215"/>
      <c r="J18" s="216"/>
      <c r="K18" s="217"/>
      <c r="L18" s="21"/>
    </row>
    <row r="19" spans="1:12" ht="13.5">
      <c r="A19" s="206"/>
      <c r="B19" s="213">
        <v>7115401</v>
      </c>
      <c r="C19" s="214" t="s">
        <v>148</v>
      </c>
      <c r="D19" s="515"/>
      <c r="E19" s="209">
        <v>135</v>
      </c>
      <c r="F19" s="210">
        <v>0</v>
      </c>
      <c r="G19" s="209">
        <v>150</v>
      </c>
      <c r="H19" s="215"/>
      <c r="I19" s="215"/>
      <c r="J19" s="216"/>
      <c r="K19" s="217"/>
      <c r="L19" s="21"/>
    </row>
    <row r="20" spans="1:12" ht="13.5">
      <c r="A20" s="218"/>
      <c r="B20" s="213">
        <v>7111008</v>
      </c>
      <c r="C20" s="214" t="s">
        <v>149</v>
      </c>
      <c r="D20" s="515"/>
      <c r="E20" s="209">
        <v>2229.704</v>
      </c>
      <c r="F20" s="210">
        <v>0</v>
      </c>
      <c r="G20" s="209">
        <v>2250</v>
      </c>
      <c r="H20" s="216"/>
      <c r="I20" s="216"/>
      <c r="J20" s="216"/>
      <c r="K20" s="219"/>
      <c r="L20" s="21"/>
    </row>
    <row r="21" spans="1:12" ht="13.5">
      <c r="A21" s="206"/>
      <c r="B21" s="220">
        <v>7207011</v>
      </c>
      <c r="C21" s="216" t="s">
        <v>150</v>
      </c>
      <c r="D21" s="515"/>
      <c r="E21" s="209">
        <v>0</v>
      </c>
      <c r="F21" s="210">
        <v>0</v>
      </c>
      <c r="G21" s="209">
        <v>0</v>
      </c>
      <c r="H21" s="215"/>
      <c r="I21" s="215"/>
      <c r="J21" s="216"/>
      <c r="K21" s="217"/>
      <c r="L21" s="21"/>
    </row>
    <row r="22" spans="1:12" ht="13.5">
      <c r="A22" s="218"/>
      <c r="B22" s="220">
        <v>7190990</v>
      </c>
      <c r="C22" s="214" t="s">
        <v>151</v>
      </c>
      <c r="D22" s="515"/>
      <c r="E22" s="209">
        <v>18.8</v>
      </c>
      <c r="F22" s="210">
        <v>0</v>
      </c>
      <c r="G22" s="209">
        <v>20</v>
      </c>
      <c r="H22" s="216"/>
      <c r="I22" s="216"/>
      <c r="J22" s="216"/>
      <c r="K22" s="219"/>
      <c r="L22" s="21"/>
    </row>
    <row r="23" spans="1:12" ht="13.5">
      <c r="A23" s="218"/>
      <c r="B23" s="221"/>
      <c r="C23" s="216" t="s">
        <v>152</v>
      </c>
      <c r="D23" s="515"/>
      <c r="E23" s="209">
        <v>15.856</v>
      </c>
      <c r="F23" s="210">
        <v>0</v>
      </c>
      <c r="G23" s="209">
        <v>20</v>
      </c>
      <c r="H23" s="216"/>
      <c r="I23" s="216"/>
      <c r="J23" s="216"/>
      <c r="K23" s="219"/>
      <c r="L23" s="21"/>
    </row>
    <row r="24" spans="1:12" ht="13.5">
      <c r="A24" s="218"/>
      <c r="B24" s="221"/>
      <c r="C24" s="216" t="s">
        <v>153</v>
      </c>
      <c r="D24" s="515"/>
      <c r="E24" s="209">
        <v>0</v>
      </c>
      <c r="F24" s="210">
        <v>0</v>
      </c>
      <c r="G24" s="209">
        <v>0</v>
      </c>
      <c r="H24" s="216"/>
      <c r="I24" s="216"/>
      <c r="J24" s="216"/>
      <c r="K24" s="219"/>
      <c r="L24" s="21"/>
    </row>
    <row r="25" spans="1:12" ht="13.5">
      <c r="A25" s="206"/>
      <c r="B25" s="222"/>
      <c r="C25" s="216" t="s">
        <v>154</v>
      </c>
      <c r="D25" s="515"/>
      <c r="E25" s="209">
        <v>26.8</v>
      </c>
      <c r="F25" s="210">
        <v>0</v>
      </c>
      <c r="G25" s="209">
        <v>30</v>
      </c>
      <c r="H25" s="215"/>
      <c r="I25" s="215"/>
      <c r="J25" s="216"/>
      <c r="K25" s="217"/>
      <c r="L25" s="21"/>
    </row>
    <row r="26" spans="1:12" ht="63" customHeight="1" thickBot="1">
      <c r="A26" s="206"/>
      <c r="B26" s="213">
        <v>7112900</v>
      </c>
      <c r="C26" s="215" t="s">
        <v>155</v>
      </c>
      <c r="D26" s="516"/>
      <c r="E26" s="209">
        <v>8.69</v>
      </c>
      <c r="F26" s="210">
        <v>0</v>
      </c>
      <c r="G26" s="209">
        <v>9</v>
      </c>
      <c r="H26" s="215"/>
      <c r="I26" s="215"/>
      <c r="J26" s="216"/>
      <c r="K26" s="217"/>
      <c r="L26" s="21"/>
    </row>
    <row r="27" spans="1:12" ht="14.25" thickBot="1">
      <c r="A27" s="223"/>
      <c r="B27" s="224"/>
      <c r="C27" s="225" t="s">
        <v>81</v>
      </c>
      <c r="D27" s="226"/>
      <c r="E27" s="227">
        <f>SUM(E14:E26)</f>
        <v>451527.76876</v>
      </c>
      <c r="F27" s="227">
        <f aca="true" t="shared" si="0" ref="F27:K27">SUM(F14:F26)</f>
        <v>46500</v>
      </c>
      <c r="G27" s="227">
        <f t="shared" si="0"/>
        <v>427293</v>
      </c>
      <c r="H27" s="227">
        <f t="shared" si="0"/>
        <v>50000</v>
      </c>
      <c r="I27" s="227">
        <f t="shared" si="0"/>
        <v>450000</v>
      </c>
      <c r="J27" s="227">
        <f t="shared" si="0"/>
        <v>500000</v>
      </c>
      <c r="K27" s="227">
        <f t="shared" si="0"/>
        <v>500000</v>
      </c>
      <c r="L27" s="21"/>
    </row>
    <row r="28" spans="1:12" ht="14.25" thickBo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21"/>
    </row>
    <row r="29" spans="1:12" ht="14.25" customHeight="1">
      <c r="A29" s="34"/>
      <c r="B29" s="34"/>
      <c r="C29" s="557" t="s">
        <v>89</v>
      </c>
      <c r="D29" s="145" t="s">
        <v>51</v>
      </c>
      <c r="E29" s="576" t="s">
        <v>423</v>
      </c>
      <c r="F29" s="138"/>
      <c r="G29" s="557" t="s">
        <v>88</v>
      </c>
      <c r="H29" s="145" t="s">
        <v>51</v>
      </c>
      <c r="I29" s="576" t="s">
        <v>424</v>
      </c>
      <c r="J29" s="34"/>
      <c r="K29" s="34"/>
      <c r="L29" s="21"/>
    </row>
    <row r="30" spans="1:12" ht="13.5">
      <c r="A30" s="34"/>
      <c r="B30" s="34"/>
      <c r="C30" s="558"/>
      <c r="D30" s="136" t="s">
        <v>83</v>
      </c>
      <c r="E30" s="577"/>
      <c r="F30" s="138"/>
      <c r="G30" s="558"/>
      <c r="H30" s="136" t="s">
        <v>83</v>
      </c>
      <c r="I30" s="577"/>
      <c r="J30" s="34"/>
      <c r="K30" s="34"/>
      <c r="L30" s="21"/>
    </row>
    <row r="31" spans="1:12" ht="14.25" thickBot="1">
      <c r="A31" s="34"/>
      <c r="B31" s="34"/>
      <c r="C31" s="559"/>
      <c r="D31" s="149" t="s">
        <v>52</v>
      </c>
      <c r="E31" s="582" t="s">
        <v>493</v>
      </c>
      <c r="F31" s="138"/>
      <c r="G31" s="559"/>
      <c r="H31" s="149" t="s">
        <v>52</v>
      </c>
      <c r="I31" s="582" t="s">
        <v>493</v>
      </c>
      <c r="J31" s="34"/>
      <c r="K31" s="34"/>
      <c r="L31" s="21"/>
    </row>
    <row r="32" spans="1:12" ht="13.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21"/>
    </row>
    <row r="33" spans="1:12" ht="13.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3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3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3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3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3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3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3.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3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3.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3.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3.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3.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3.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3.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3.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3.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3.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3.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3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3.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3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13.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3.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3.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3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3.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3.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3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3.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3.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3.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3.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3.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3.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ht="13.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13.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ht="13.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13.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ht="13.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13.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13.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ht="13.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ht="13.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ht="13.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13.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3.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ht="13.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ht="13.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ht="13.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ht="13.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ht="13.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13.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13.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13.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13.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13.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13.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13.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3.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3.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3.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3.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3.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3.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3.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3.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3.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3.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3.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3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3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ht="13.5">
      <c r="L116" s="21"/>
    </row>
    <row r="117" ht="13.5">
      <c r="L117" s="21"/>
    </row>
    <row r="118" ht="13.5">
      <c r="L118" s="21"/>
    </row>
    <row r="119" ht="13.5">
      <c r="L119" s="21"/>
    </row>
    <row r="120" ht="13.5">
      <c r="L120" s="21"/>
    </row>
    <row r="121" ht="13.5">
      <c r="L121" s="21"/>
    </row>
    <row r="122" ht="13.5">
      <c r="L122" s="21"/>
    </row>
    <row r="123" ht="13.5">
      <c r="L123" s="21"/>
    </row>
    <row r="124" ht="13.5">
      <c r="L124" s="21"/>
    </row>
    <row r="125" ht="13.5">
      <c r="L125" s="21"/>
    </row>
  </sheetData>
  <sheetProtection/>
  <mergeCells count="15">
    <mergeCell ref="K9:K11"/>
    <mergeCell ref="F10:G10"/>
    <mergeCell ref="H10:I10"/>
    <mergeCell ref="J3:K7"/>
    <mergeCell ref="D14:D26"/>
    <mergeCell ref="C29:C31"/>
    <mergeCell ref="G29:G31"/>
    <mergeCell ref="A9:A11"/>
    <mergeCell ref="J9:J11"/>
    <mergeCell ref="C9:C11"/>
    <mergeCell ref="D9:D11"/>
    <mergeCell ref="E9:E11"/>
    <mergeCell ref="F9:G9"/>
    <mergeCell ref="H9:I9"/>
    <mergeCell ref="B9:B11"/>
  </mergeCells>
  <printOptions horizontalCentered="1" verticalCentered="1"/>
  <pageMargins left="0" right="0" top="0" bottom="0" header="0.5118110236220472" footer="0.2755905511811024"/>
  <pageSetup fitToWidth="0" horizontalDpi="600" verticalDpi="600" orientation="landscape" paperSize="9" scale="80" r:id="rId1"/>
  <headerFooter alignWithMargins="0">
    <oddFooter>&amp;R1.A - &amp;P</oddFooter>
  </headerFooter>
  <rowBreaks count="1" manualBreakCount="1">
    <brk id="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V104"/>
  <sheetViews>
    <sheetView zoomScalePageLayoutView="0" workbookViewId="0" topLeftCell="A1">
      <selection activeCell="A3" sqref="A3:F3"/>
    </sheetView>
  </sheetViews>
  <sheetFormatPr defaultColWidth="7.8515625" defaultRowHeight="12.75"/>
  <cols>
    <col min="1" max="1" width="5.57421875" style="5" customWidth="1"/>
    <col min="2" max="2" width="2.7109375" style="5" customWidth="1"/>
    <col min="3" max="3" width="2.421875" style="5" customWidth="1"/>
    <col min="4" max="4" width="2.57421875" style="5" customWidth="1"/>
    <col min="5" max="5" width="3.00390625" style="5" customWidth="1"/>
    <col min="6" max="6" width="44.7109375" style="5" customWidth="1"/>
    <col min="7" max="7" width="11.00390625" style="5" customWidth="1"/>
    <col min="8" max="8" width="14.7109375" style="5" customWidth="1"/>
    <col min="9" max="9" width="13.57421875" style="5" customWidth="1"/>
    <col min="10" max="10" width="14.57421875" style="5" customWidth="1"/>
    <col min="11" max="11" width="13.57421875" style="5" customWidth="1"/>
    <col min="12" max="12" width="13.28125" style="5" customWidth="1"/>
    <col min="13" max="13" width="17.57421875" style="5" customWidth="1"/>
    <col min="14" max="14" width="14.140625" style="5" customWidth="1"/>
    <col min="15" max="15" width="17.28125" style="5" customWidth="1"/>
    <col min="16" max="16" width="11.28125" style="5" customWidth="1"/>
    <col min="17" max="19" width="7.8515625" style="5" customWidth="1"/>
    <col min="20" max="20" width="10.57421875" style="5" customWidth="1"/>
    <col min="21" max="21" width="10.7109375" style="5" customWidth="1"/>
    <col min="22" max="22" width="9.57421875" style="5" customWidth="1"/>
    <col min="23" max="23" width="10.8515625" style="5" customWidth="1"/>
    <col min="24" max="16384" width="7.8515625" style="5" customWidth="1"/>
  </cols>
  <sheetData>
    <row r="1" spans="1:24" s="10" customFormat="1" ht="14.25">
      <c r="A1" s="33" t="s">
        <v>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21"/>
      <c r="R1" s="21"/>
      <c r="S1" s="21"/>
      <c r="T1" s="21"/>
      <c r="U1" s="21"/>
      <c r="V1" s="21"/>
      <c r="W1" s="21"/>
      <c r="X1" s="21"/>
    </row>
    <row r="2" spans="1:24" ht="15" thickBot="1">
      <c r="A2" s="59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23"/>
      <c r="R2" s="23"/>
      <c r="S2" s="23"/>
      <c r="T2" s="23"/>
      <c r="U2" s="23"/>
      <c r="V2" s="23"/>
      <c r="W2" s="23"/>
      <c r="X2" s="23"/>
    </row>
    <row r="3" spans="1:24" s="1" customFormat="1" ht="14.25">
      <c r="A3" s="519" t="s">
        <v>82</v>
      </c>
      <c r="B3" s="520"/>
      <c r="C3" s="520"/>
      <c r="D3" s="520"/>
      <c r="E3" s="520"/>
      <c r="F3" s="520"/>
      <c r="G3" s="60"/>
      <c r="H3" s="49" t="s">
        <v>293</v>
      </c>
      <c r="I3" s="60"/>
      <c r="J3" s="60"/>
      <c r="K3" s="60"/>
      <c r="L3" s="61"/>
      <c r="M3" s="61"/>
      <c r="N3" s="61"/>
      <c r="O3" s="61"/>
      <c r="P3" s="62"/>
      <c r="Q3" s="25"/>
      <c r="R3" s="25"/>
      <c r="S3" s="25"/>
      <c r="T3" s="25"/>
      <c r="U3" s="25"/>
      <c r="V3" s="25"/>
      <c r="W3" s="25"/>
      <c r="X3" s="25"/>
    </row>
    <row r="4" spans="1:24" s="3" customFormat="1" ht="21.75" customHeight="1">
      <c r="A4" s="63"/>
      <c r="B4" s="64"/>
      <c r="C4" s="64"/>
      <c r="D4" s="64"/>
      <c r="E4" s="64"/>
      <c r="F4" s="64"/>
      <c r="G4" s="65"/>
      <c r="H4" s="64"/>
      <c r="I4" s="64"/>
      <c r="J4" s="64"/>
      <c r="K4" s="64"/>
      <c r="L4" s="64"/>
      <c r="M4" s="64"/>
      <c r="N4" s="524" t="s">
        <v>97</v>
      </c>
      <c r="O4" s="524"/>
      <c r="P4" s="525"/>
      <c r="Q4" s="25"/>
      <c r="R4" s="25"/>
      <c r="S4" s="25"/>
      <c r="T4" s="25"/>
      <c r="U4" s="25"/>
      <c r="V4" s="25"/>
      <c r="W4" s="25"/>
      <c r="X4" s="25"/>
    </row>
    <row r="5" spans="1:24" s="3" customFormat="1" ht="11.2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6" t="s">
        <v>68</v>
      </c>
      <c r="O5" s="65"/>
      <c r="P5" s="67"/>
      <c r="Q5" s="25"/>
      <c r="R5" s="25"/>
      <c r="S5" s="25"/>
      <c r="T5" s="25"/>
      <c r="U5" s="25"/>
      <c r="V5" s="25"/>
      <c r="W5" s="25"/>
      <c r="X5" s="25"/>
    </row>
    <row r="6" spans="1:24" s="4" customFormat="1" ht="12" customHeight="1">
      <c r="A6" s="68"/>
      <c r="B6" s="69"/>
      <c r="C6" s="69"/>
      <c r="D6" s="69"/>
      <c r="E6" s="70"/>
      <c r="F6" s="71"/>
      <c r="G6" s="72" t="s">
        <v>3</v>
      </c>
      <c r="H6" s="517" t="s">
        <v>2</v>
      </c>
      <c r="I6" s="517"/>
      <c r="J6" s="517"/>
      <c r="K6" s="518"/>
      <c r="L6" s="69"/>
      <c r="M6" s="69"/>
      <c r="N6" s="49" t="s">
        <v>67</v>
      </c>
      <c r="O6" s="65"/>
      <c r="P6" s="67"/>
      <c r="Q6" s="27"/>
      <c r="R6" s="27"/>
      <c r="S6" s="27"/>
      <c r="T6" s="27"/>
      <c r="U6" s="27"/>
      <c r="V6" s="27"/>
      <c r="W6" s="27"/>
      <c r="X6" s="27"/>
    </row>
    <row r="7" spans="1:24" s="3" customFormat="1" ht="12" customHeight="1">
      <c r="A7" s="73"/>
      <c r="B7" s="65"/>
      <c r="C7" s="65"/>
      <c r="D7" s="65"/>
      <c r="E7" s="74" t="s">
        <v>86</v>
      </c>
      <c r="F7" s="75"/>
      <c r="G7" s="177">
        <v>29</v>
      </c>
      <c r="H7" s="526" t="s">
        <v>292</v>
      </c>
      <c r="I7" s="527"/>
      <c r="J7" s="527"/>
      <c r="K7" s="528"/>
      <c r="L7" s="65"/>
      <c r="M7" s="65"/>
      <c r="N7" s="65"/>
      <c r="O7" s="65"/>
      <c r="P7" s="67"/>
      <c r="Q7" s="25"/>
      <c r="R7" s="25"/>
      <c r="S7" s="25"/>
      <c r="T7" s="25"/>
      <c r="U7" s="25"/>
      <c r="V7" s="25"/>
      <c r="W7" s="25"/>
      <c r="X7" s="25"/>
    </row>
    <row r="8" spans="1:24" s="3" customFormat="1" ht="15" thickBot="1">
      <c r="A8" s="76"/>
      <c r="B8" s="77"/>
      <c r="C8" s="77"/>
      <c r="D8" s="77"/>
      <c r="E8" s="78"/>
      <c r="F8" s="77"/>
      <c r="G8" s="79"/>
      <c r="H8" s="80"/>
      <c r="I8" s="80"/>
      <c r="J8" s="80"/>
      <c r="K8" s="81"/>
      <c r="L8" s="77"/>
      <c r="M8" s="77"/>
      <c r="N8" s="77"/>
      <c r="O8" s="77"/>
      <c r="P8" s="82"/>
      <c r="Q8" s="25"/>
      <c r="R8" s="25"/>
      <c r="S8" s="25"/>
      <c r="T8" s="25"/>
      <c r="U8" s="25"/>
      <c r="V8" s="25"/>
      <c r="W8" s="25"/>
      <c r="X8" s="25"/>
    </row>
    <row r="9" spans="1:24" ht="15" thickBot="1">
      <c r="A9" s="73"/>
      <c r="B9" s="65"/>
      <c r="C9" s="65"/>
      <c r="D9" s="65"/>
      <c r="E9" s="65"/>
      <c r="F9" s="65"/>
      <c r="G9" s="65"/>
      <c r="H9" s="65"/>
      <c r="I9" s="65"/>
      <c r="J9" s="58"/>
      <c r="K9" s="65"/>
      <c r="L9" s="65"/>
      <c r="M9" s="65"/>
      <c r="N9" s="65" t="s">
        <v>65</v>
      </c>
      <c r="O9" s="65"/>
      <c r="P9" s="83"/>
      <c r="Q9" s="23"/>
      <c r="R9" s="23"/>
      <c r="S9" s="23"/>
      <c r="T9" s="23"/>
      <c r="U9" s="23"/>
      <c r="V9" s="23"/>
      <c r="W9" s="23"/>
      <c r="X9" s="23"/>
    </row>
    <row r="10" spans="1:230" s="6" customFormat="1" ht="15.75" thickBot="1" thickTop="1">
      <c r="A10" s="150"/>
      <c r="B10" s="151"/>
      <c r="C10" s="151"/>
      <c r="D10" s="151"/>
      <c r="E10" s="151"/>
      <c r="F10" s="151"/>
      <c r="G10" s="152">
        <v>600</v>
      </c>
      <c r="H10" s="152">
        <v>601</v>
      </c>
      <c r="I10" s="152">
        <v>602</v>
      </c>
      <c r="J10" s="152">
        <v>603</v>
      </c>
      <c r="K10" s="152">
        <v>604</v>
      </c>
      <c r="L10" s="152" t="s">
        <v>0</v>
      </c>
      <c r="M10" s="152" t="s">
        <v>25</v>
      </c>
      <c r="N10" s="152" t="s">
        <v>1</v>
      </c>
      <c r="O10" s="152">
        <v>231</v>
      </c>
      <c r="P10" s="153" t="s">
        <v>7</v>
      </c>
      <c r="Q10" s="26"/>
      <c r="R10" s="26"/>
      <c r="S10" s="26"/>
      <c r="T10" s="26"/>
      <c r="U10" s="26"/>
      <c r="V10" s="26"/>
      <c r="W10" s="26"/>
      <c r="X10" s="26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s="9" customFormat="1" ht="64.5" customHeight="1" thickBot="1">
      <c r="A11" s="129" t="s">
        <v>6</v>
      </c>
      <c r="B11" s="180"/>
      <c r="C11" s="180" t="s">
        <v>8</v>
      </c>
      <c r="D11" s="180"/>
      <c r="E11" s="180" t="s">
        <v>9</v>
      </c>
      <c r="F11" s="180"/>
      <c r="G11" s="248" t="s">
        <v>10</v>
      </c>
      <c r="H11" s="248" t="s">
        <v>11</v>
      </c>
      <c r="I11" s="248" t="s">
        <v>12</v>
      </c>
      <c r="J11" s="248" t="s">
        <v>13</v>
      </c>
      <c r="K11" s="248" t="s">
        <v>14</v>
      </c>
      <c r="L11" s="248" t="s">
        <v>15</v>
      </c>
      <c r="M11" s="248" t="s">
        <v>26</v>
      </c>
      <c r="N11" s="248" t="s">
        <v>16</v>
      </c>
      <c r="O11" s="248" t="s">
        <v>17</v>
      </c>
      <c r="P11" s="249"/>
      <c r="Q11" s="28"/>
      <c r="R11" s="28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</row>
    <row r="12" spans="1:18" s="6" customFormat="1" ht="18" customHeight="1" thickBot="1">
      <c r="A12" s="529" t="s">
        <v>133</v>
      </c>
      <c r="B12" s="530"/>
      <c r="C12" s="530"/>
      <c r="D12" s="530"/>
      <c r="E12" s="530"/>
      <c r="F12" s="531"/>
      <c r="G12" s="244">
        <f aca="true" t="shared" si="0" ref="G12:M12">G13+G19+G25+G31+G37</f>
        <v>2598500</v>
      </c>
      <c r="H12" s="245">
        <f t="shared" si="0"/>
        <v>297500</v>
      </c>
      <c r="I12" s="245">
        <f t="shared" si="0"/>
        <v>564000</v>
      </c>
      <c r="J12" s="245">
        <f t="shared" si="0"/>
        <v>0</v>
      </c>
      <c r="K12" s="245">
        <f t="shared" si="0"/>
        <v>0</v>
      </c>
      <c r="L12" s="246">
        <f t="shared" si="0"/>
        <v>0</v>
      </c>
      <c r="M12" s="245">
        <f t="shared" si="0"/>
        <v>0</v>
      </c>
      <c r="N12" s="247">
        <f>N13+N19+N25+N31+N37</f>
        <v>0</v>
      </c>
      <c r="O12" s="245">
        <f>O13+O19+O25+O31+O37</f>
        <v>271550</v>
      </c>
      <c r="P12" s="133">
        <f>SUM(G12:O12)</f>
        <v>3731550</v>
      </c>
      <c r="Q12" s="29"/>
      <c r="R12" s="29"/>
    </row>
    <row r="13" spans="1:19" s="6" customFormat="1" ht="18" customHeight="1">
      <c r="A13" s="132"/>
      <c r="B13" s="125"/>
      <c r="C13" s="125"/>
      <c r="D13" s="125" t="s">
        <v>157</v>
      </c>
      <c r="E13" s="125"/>
      <c r="F13" s="125"/>
      <c r="G13" s="329">
        <f aca="true" t="shared" si="1" ref="G13:M13">SUM(G14:G18)</f>
        <v>2410000</v>
      </c>
      <c r="H13" s="330">
        <f t="shared" si="1"/>
        <v>270000</v>
      </c>
      <c r="I13" s="330">
        <f t="shared" si="1"/>
        <v>505000</v>
      </c>
      <c r="J13" s="155">
        <f t="shared" si="1"/>
        <v>0</v>
      </c>
      <c r="K13" s="155">
        <f t="shared" si="1"/>
        <v>0</v>
      </c>
      <c r="L13" s="230">
        <f t="shared" si="1"/>
        <v>0</v>
      </c>
      <c r="M13" s="155">
        <f t="shared" si="1"/>
        <v>0</v>
      </c>
      <c r="N13" s="154">
        <f>SUM(N14:N18)</f>
        <v>0</v>
      </c>
      <c r="O13" s="155">
        <f>SUM(O14:O18)</f>
        <v>199250</v>
      </c>
      <c r="P13" s="135">
        <f aca="true" t="shared" si="2" ref="P13:P42">SUM(G13:O13)</f>
        <v>3384250</v>
      </c>
      <c r="Q13" s="29"/>
      <c r="R13" s="29"/>
      <c r="S13" s="327"/>
    </row>
    <row r="14" spans="1:19" ht="14.25">
      <c r="A14" s="195"/>
      <c r="B14" s="164"/>
      <c r="C14" s="164"/>
      <c r="D14" s="164"/>
      <c r="E14" s="164">
        <v>1</v>
      </c>
      <c r="F14" s="164" t="s">
        <v>19</v>
      </c>
      <c r="G14" s="165">
        <f>'[1]Tavan-Kerkese'!$D$20</f>
        <v>2410000</v>
      </c>
      <c r="H14" s="166">
        <f>'[1]Tavan-Kerkese'!$D$21</f>
        <v>270000</v>
      </c>
      <c r="I14" s="166">
        <f>'[1]Tavan-Kerkese'!$D$22</f>
        <v>505000</v>
      </c>
      <c r="J14" s="166"/>
      <c r="K14" s="166"/>
      <c r="L14" s="167"/>
      <c r="M14" s="166"/>
      <c r="N14" s="168"/>
      <c r="O14" s="370">
        <v>199250</v>
      </c>
      <c r="P14" s="127">
        <f t="shared" si="2"/>
        <v>3384250</v>
      </c>
      <c r="Q14" s="23"/>
      <c r="R14" s="23"/>
      <c r="S14" s="326"/>
    </row>
    <row r="15" spans="1:18" ht="14.25">
      <c r="A15" s="195"/>
      <c r="B15" s="164"/>
      <c r="C15" s="164"/>
      <c r="D15" s="164"/>
      <c r="E15" s="164">
        <v>2</v>
      </c>
      <c r="F15" s="164" t="s">
        <v>20</v>
      </c>
      <c r="G15" s="165"/>
      <c r="H15" s="166"/>
      <c r="I15" s="166"/>
      <c r="J15" s="166"/>
      <c r="K15" s="166"/>
      <c r="L15" s="167"/>
      <c r="M15" s="166"/>
      <c r="N15" s="168"/>
      <c r="O15" s="166"/>
      <c r="P15" s="127">
        <f t="shared" si="2"/>
        <v>0</v>
      </c>
      <c r="Q15" s="23"/>
      <c r="R15" s="23"/>
    </row>
    <row r="16" spans="1:18" ht="14.25">
      <c r="A16" s="195"/>
      <c r="B16" s="164"/>
      <c r="C16" s="164"/>
      <c r="D16" s="164"/>
      <c r="E16" s="164">
        <v>3</v>
      </c>
      <c r="F16" s="164" t="s">
        <v>21</v>
      </c>
      <c r="G16" s="165"/>
      <c r="H16" s="166"/>
      <c r="I16" s="166"/>
      <c r="J16" s="166"/>
      <c r="K16" s="166"/>
      <c r="L16" s="167"/>
      <c r="M16" s="166"/>
      <c r="N16" s="168"/>
      <c r="O16" s="166"/>
      <c r="P16" s="127">
        <f t="shared" si="2"/>
        <v>0</v>
      </c>
      <c r="Q16" s="23"/>
      <c r="R16" s="23"/>
    </row>
    <row r="17" spans="1:18" ht="14.25">
      <c r="A17" s="195"/>
      <c r="B17" s="164"/>
      <c r="C17" s="164"/>
      <c r="D17" s="164"/>
      <c r="E17" s="164">
        <v>4</v>
      </c>
      <c r="F17" s="164" t="s">
        <v>22</v>
      </c>
      <c r="G17" s="165"/>
      <c r="H17" s="166"/>
      <c r="I17" s="166"/>
      <c r="J17" s="166"/>
      <c r="K17" s="166"/>
      <c r="L17" s="167"/>
      <c r="M17" s="166"/>
      <c r="N17" s="168"/>
      <c r="O17" s="166"/>
      <c r="P17" s="127">
        <f t="shared" si="2"/>
        <v>0</v>
      </c>
      <c r="Q17" s="23"/>
      <c r="R17" s="23"/>
    </row>
    <row r="18" spans="1:18" ht="15" thickBot="1">
      <c r="A18" s="231"/>
      <c r="B18" s="232"/>
      <c r="C18" s="232"/>
      <c r="D18" s="232"/>
      <c r="E18" s="232">
        <v>5</v>
      </c>
      <c r="F18" s="232" t="s">
        <v>23</v>
      </c>
      <c r="G18" s="233"/>
      <c r="H18" s="234"/>
      <c r="I18" s="234"/>
      <c r="J18" s="234"/>
      <c r="K18" s="234"/>
      <c r="L18" s="235"/>
      <c r="M18" s="234"/>
      <c r="N18" s="236"/>
      <c r="O18" s="234"/>
      <c r="P18" s="237">
        <f t="shared" si="2"/>
        <v>0</v>
      </c>
      <c r="Q18" s="23"/>
      <c r="R18" s="23"/>
    </row>
    <row r="19" spans="1:18" s="6" customFormat="1" ht="18" customHeight="1" thickBot="1">
      <c r="A19" s="141"/>
      <c r="B19" s="142"/>
      <c r="C19" s="142"/>
      <c r="D19" s="142" t="s">
        <v>136</v>
      </c>
      <c r="E19" s="142"/>
      <c r="F19" s="142" t="s">
        <v>137</v>
      </c>
      <c r="G19" s="244">
        <f aca="true" t="shared" si="3" ref="G19:M19">SUM(G20:G24)</f>
        <v>188500</v>
      </c>
      <c r="H19" s="245">
        <f t="shared" si="3"/>
        <v>27500</v>
      </c>
      <c r="I19" s="245">
        <f t="shared" si="3"/>
        <v>59000</v>
      </c>
      <c r="J19" s="245">
        <f t="shared" si="3"/>
        <v>0</v>
      </c>
      <c r="K19" s="245">
        <f t="shared" si="3"/>
        <v>0</v>
      </c>
      <c r="L19" s="246">
        <f t="shared" si="3"/>
        <v>0</v>
      </c>
      <c r="M19" s="246">
        <f t="shared" si="3"/>
        <v>0</v>
      </c>
      <c r="N19" s="247">
        <f>SUM(N20:N24)</f>
        <v>0</v>
      </c>
      <c r="O19" s="245">
        <f>SUM(O20:O24)</f>
        <v>72300</v>
      </c>
      <c r="P19" s="133">
        <f t="shared" si="2"/>
        <v>347300</v>
      </c>
      <c r="Q19" s="29"/>
      <c r="R19" s="29"/>
    </row>
    <row r="20" spans="1:18" ht="14.25">
      <c r="A20" s="238"/>
      <c r="B20" s="239"/>
      <c r="C20" s="239"/>
      <c r="D20" s="239"/>
      <c r="E20" s="239">
        <v>1</v>
      </c>
      <c r="F20" s="239" t="s">
        <v>19</v>
      </c>
      <c r="G20" s="331">
        <f>'[1]Tavan-Kerkese'!$D$31</f>
        <v>188500</v>
      </c>
      <c r="H20" s="332">
        <f>'[1]Tavan-Kerkese'!$D$32</f>
        <v>27500</v>
      </c>
      <c r="I20" s="241">
        <f>'[1]Tavan-Kerkese'!$D$33</f>
        <v>59000</v>
      </c>
      <c r="J20" s="241"/>
      <c r="K20" s="241"/>
      <c r="L20" s="242"/>
      <c r="M20" s="241"/>
      <c r="N20" s="243"/>
      <c r="O20" s="369">
        <f>'[1]Tavan-Kerkese'!$D$34</f>
        <v>72300</v>
      </c>
      <c r="P20" s="135">
        <f t="shared" si="2"/>
        <v>347300</v>
      </c>
      <c r="Q20" s="23"/>
      <c r="R20" s="23"/>
    </row>
    <row r="21" spans="1:18" ht="14.25">
      <c r="A21" s="195"/>
      <c r="B21" s="164"/>
      <c r="C21" s="164"/>
      <c r="D21" s="164"/>
      <c r="E21" s="164">
        <v>2</v>
      </c>
      <c r="F21" s="164" t="s">
        <v>20</v>
      </c>
      <c r="G21" s="165"/>
      <c r="H21" s="166"/>
      <c r="I21" s="166"/>
      <c r="J21" s="166"/>
      <c r="K21" s="166"/>
      <c r="L21" s="167"/>
      <c r="M21" s="166"/>
      <c r="N21" s="168"/>
      <c r="O21" s="166"/>
      <c r="P21" s="127">
        <f t="shared" si="2"/>
        <v>0</v>
      </c>
      <c r="Q21" s="23"/>
      <c r="R21" s="23"/>
    </row>
    <row r="22" spans="1:18" ht="14.25">
      <c r="A22" s="195"/>
      <c r="B22" s="164"/>
      <c r="C22" s="164"/>
      <c r="D22" s="164"/>
      <c r="E22" s="164">
        <v>3</v>
      </c>
      <c r="F22" s="164" t="s">
        <v>21</v>
      </c>
      <c r="G22" s="165"/>
      <c r="H22" s="166"/>
      <c r="I22" s="166"/>
      <c r="J22" s="166"/>
      <c r="K22" s="166"/>
      <c r="L22" s="167"/>
      <c r="M22" s="166"/>
      <c r="N22" s="168"/>
      <c r="O22" s="166"/>
      <c r="P22" s="127">
        <f t="shared" si="2"/>
        <v>0</v>
      </c>
      <c r="Q22" s="23"/>
      <c r="R22" s="23"/>
    </row>
    <row r="23" spans="1:18" ht="14.25">
      <c r="A23" s="195"/>
      <c r="B23" s="164"/>
      <c r="C23" s="164"/>
      <c r="D23" s="164"/>
      <c r="E23" s="164">
        <v>4</v>
      </c>
      <c r="F23" s="164" t="s">
        <v>22</v>
      </c>
      <c r="G23" s="165"/>
      <c r="H23" s="166"/>
      <c r="I23" s="166"/>
      <c r="J23" s="166"/>
      <c r="K23" s="166"/>
      <c r="L23" s="167"/>
      <c r="M23" s="166"/>
      <c r="N23" s="168"/>
      <c r="O23" s="166"/>
      <c r="P23" s="127">
        <f t="shared" si="2"/>
        <v>0</v>
      </c>
      <c r="Q23" s="23"/>
      <c r="R23" s="23"/>
    </row>
    <row r="24" spans="1:19" ht="15" thickBot="1">
      <c r="A24" s="196"/>
      <c r="B24" s="187"/>
      <c r="C24" s="187"/>
      <c r="D24" s="187"/>
      <c r="E24" s="187">
        <v>5</v>
      </c>
      <c r="F24" s="187" t="s">
        <v>23</v>
      </c>
      <c r="G24" s="188"/>
      <c r="H24" s="189"/>
      <c r="I24" s="189"/>
      <c r="J24" s="189"/>
      <c r="K24" s="189"/>
      <c r="L24" s="190"/>
      <c r="M24" s="189"/>
      <c r="N24" s="191"/>
      <c r="O24" s="189"/>
      <c r="P24" s="128">
        <f t="shared" si="2"/>
        <v>0</v>
      </c>
      <c r="Q24" s="23"/>
      <c r="R24" s="23"/>
      <c r="S24" s="5">
        <f>G14+H14+H20+G20</f>
        <v>2896000</v>
      </c>
    </row>
    <row r="25" spans="1:24" s="6" customFormat="1" ht="18" customHeight="1" hidden="1">
      <c r="A25" s="228"/>
      <c r="B25" s="125"/>
      <c r="C25" s="125">
        <v>3</v>
      </c>
      <c r="D25" s="125" t="s">
        <v>18</v>
      </c>
      <c r="E25" s="125"/>
      <c r="F25" s="125"/>
      <c r="G25" s="229">
        <f aca="true" t="shared" si="4" ref="G25:M25">SUM(G26:G30)</f>
        <v>0</v>
      </c>
      <c r="H25" s="155">
        <f t="shared" si="4"/>
        <v>0</v>
      </c>
      <c r="I25" s="155">
        <f t="shared" si="4"/>
        <v>0</v>
      </c>
      <c r="J25" s="155">
        <f t="shared" si="4"/>
        <v>0</v>
      </c>
      <c r="K25" s="155">
        <f t="shared" si="4"/>
        <v>0</v>
      </c>
      <c r="L25" s="230">
        <f t="shared" si="4"/>
        <v>0</v>
      </c>
      <c r="M25" s="230">
        <f t="shared" si="4"/>
        <v>0</v>
      </c>
      <c r="N25" s="154">
        <f>SUM(N26:N30)</f>
        <v>0</v>
      </c>
      <c r="O25" s="155">
        <f>SUM(O26:O30)</f>
        <v>0</v>
      </c>
      <c r="P25" s="156">
        <f t="shared" si="2"/>
        <v>0</v>
      </c>
      <c r="Q25" s="29"/>
      <c r="R25" s="29"/>
      <c r="S25" s="7" t="s">
        <v>4</v>
      </c>
      <c r="T25" s="7">
        <f>1500000+400000</f>
        <v>1900000</v>
      </c>
      <c r="U25" s="7">
        <f>U24-U26-U27</f>
        <v>-421000</v>
      </c>
      <c r="V25" s="7">
        <f>'[1]Llogaritjet'!X21</f>
        <v>0</v>
      </c>
      <c r="W25" s="7">
        <f>V25-U25</f>
        <v>421000</v>
      </c>
      <c r="X25" s="7"/>
    </row>
    <row r="26" spans="1:24" ht="14.25" customHeight="1" hidden="1">
      <c r="A26" s="163"/>
      <c r="B26" s="164"/>
      <c r="C26" s="164"/>
      <c r="D26" s="164"/>
      <c r="E26" s="164">
        <v>1</v>
      </c>
      <c r="F26" s="164" t="s">
        <v>19</v>
      </c>
      <c r="G26" s="165"/>
      <c r="H26" s="166"/>
      <c r="I26" s="166"/>
      <c r="J26" s="166"/>
      <c r="K26" s="166"/>
      <c r="L26" s="167"/>
      <c r="M26" s="166"/>
      <c r="N26" s="168"/>
      <c r="O26" s="166"/>
      <c r="P26" s="162">
        <f t="shared" si="2"/>
        <v>0</v>
      </c>
      <c r="Q26" s="23"/>
      <c r="R26" s="23"/>
      <c r="S26" s="6" t="s">
        <v>384</v>
      </c>
      <c r="T26" s="6">
        <v>270000</v>
      </c>
      <c r="U26" s="6">
        <f>'[1]Llogaritjet'!X22</f>
        <v>0</v>
      </c>
      <c r="V26" s="6">
        <v>270000</v>
      </c>
      <c r="W26" s="6">
        <v>0</v>
      </c>
      <c r="X26" s="6"/>
    </row>
    <row r="27" spans="1:24" ht="14.25" customHeight="1" hidden="1">
      <c r="A27" s="163"/>
      <c r="B27" s="164"/>
      <c r="C27" s="164"/>
      <c r="D27" s="164"/>
      <c r="E27" s="164">
        <v>2</v>
      </c>
      <c r="F27" s="164" t="s">
        <v>20</v>
      </c>
      <c r="G27" s="165"/>
      <c r="H27" s="166"/>
      <c r="I27" s="166"/>
      <c r="J27" s="166"/>
      <c r="K27" s="166"/>
      <c r="L27" s="167"/>
      <c r="M27" s="166"/>
      <c r="N27" s="168"/>
      <c r="O27" s="166"/>
      <c r="P27" s="162">
        <f t="shared" si="2"/>
        <v>0</v>
      </c>
      <c r="Q27" s="23"/>
      <c r="R27" s="23"/>
      <c r="S27" s="6" t="s">
        <v>385</v>
      </c>
      <c r="T27" s="6">
        <v>421000</v>
      </c>
      <c r="U27" s="6">
        <f>T27</f>
        <v>421000</v>
      </c>
      <c r="V27" s="6">
        <f>'[1]Llogaritjet'!X23</f>
        <v>0</v>
      </c>
      <c r="W27" s="6">
        <f>V27-U27</f>
        <v>-421000</v>
      </c>
      <c r="X27" s="6"/>
    </row>
    <row r="28" spans="1:23" ht="14.25" customHeight="1" hidden="1">
      <c r="A28" s="163"/>
      <c r="B28" s="164"/>
      <c r="C28" s="164"/>
      <c r="D28" s="164"/>
      <c r="E28" s="164">
        <v>3</v>
      </c>
      <c r="F28" s="164" t="s">
        <v>21</v>
      </c>
      <c r="G28" s="165"/>
      <c r="H28" s="166"/>
      <c r="I28" s="166"/>
      <c r="J28" s="166"/>
      <c r="K28" s="166"/>
      <c r="L28" s="167"/>
      <c r="M28" s="166"/>
      <c r="N28" s="168"/>
      <c r="O28" s="166"/>
      <c r="P28" s="162">
        <f t="shared" si="2"/>
        <v>0</v>
      </c>
      <c r="Q28" s="23"/>
      <c r="R28" s="23"/>
      <c r="S28" s="5" t="s">
        <v>386</v>
      </c>
      <c r="T28" s="5">
        <f>159380</f>
        <v>159380</v>
      </c>
      <c r="U28" s="5">
        <v>199250</v>
      </c>
      <c r="V28" s="5">
        <f>'[1]Llogaritjet'!U24</f>
        <v>0</v>
      </c>
      <c r="W28" s="5">
        <f>V28-U28</f>
        <v>-199250</v>
      </c>
    </row>
    <row r="29" spans="1:23" ht="14.25" customHeight="1" hidden="1">
      <c r="A29" s="163"/>
      <c r="B29" s="164"/>
      <c r="C29" s="164"/>
      <c r="D29" s="164"/>
      <c r="E29" s="164">
        <v>4</v>
      </c>
      <c r="F29" s="164" t="s">
        <v>22</v>
      </c>
      <c r="G29" s="165"/>
      <c r="H29" s="166"/>
      <c r="I29" s="166"/>
      <c r="J29" s="166"/>
      <c r="K29" s="166"/>
      <c r="L29" s="167"/>
      <c r="M29" s="166"/>
      <c r="N29" s="168"/>
      <c r="O29" s="166"/>
      <c r="P29" s="162">
        <f t="shared" si="2"/>
        <v>0</v>
      </c>
      <c r="Q29" s="23"/>
      <c r="R29" s="23"/>
      <c r="S29" s="5" t="s">
        <v>7</v>
      </c>
      <c r="T29" s="5">
        <f>T24+T28</f>
        <v>159380</v>
      </c>
      <c r="U29" s="5">
        <f>U24+U28</f>
        <v>199250</v>
      </c>
      <c r="V29" s="5">
        <f>V24+V28</f>
        <v>0</v>
      </c>
      <c r="W29" s="5">
        <f>W24+W28</f>
        <v>-199250</v>
      </c>
    </row>
    <row r="30" spans="1:22" ht="14.25" customHeight="1" hidden="1">
      <c r="A30" s="163"/>
      <c r="B30" s="164"/>
      <c r="C30" s="164"/>
      <c r="D30" s="164"/>
      <c r="E30" s="164">
        <v>5</v>
      </c>
      <c r="F30" s="164" t="s">
        <v>23</v>
      </c>
      <c r="G30" s="165"/>
      <c r="H30" s="166"/>
      <c r="I30" s="166"/>
      <c r="J30" s="166"/>
      <c r="K30" s="166"/>
      <c r="L30" s="167"/>
      <c r="M30" s="166"/>
      <c r="N30" s="168"/>
      <c r="O30" s="166"/>
      <c r="P30" s="162">
        <f t="shared" si="2"/>
        <v>0</v>
      </c>
      <c r="Q30" s="23"/>
      <c r="R30" s="23"/>
      <c r="V30" s="5" t="e">
        <f>V29/V18</f>
        <v>#DIV/0!</v>
      </c>
    </row>
    <row r="31" spans="1:24" s="6" customFormat="1" ht="18" customHeight="1" hidden="1">
      <c r="A31" s="157"/>
      <c r="B31" s="126"/>
      <c r="C31" s="126">
        <v>4</v>
      </c>
      <c r="D31" s="126" t="s">
        <v>18</v>
      </c>
      <c r="E31" s="126"/>
      <c r="F31" s="126"/>
      <c r="G31" s="158">
        <f aca="true" t="shared" si="5" ref="G31:M31">SUM(G32:G36)</f>
        <v>0</v>
      </c>
      <c r="H31" s="159">
        <f t="shared" si="5"/>
        <v>0</v>
      </c>
      <c r="I31" s="159">
        <f t="shared" si="5"/>
        <v>0</v>
      </c>
      <c r="J31" s="159">
        <f t="shared" si="5"/>
        <v>0</v>
      </c>
      <c r="K31" s="159">
        <f t="shared" si="5"/>
        <v>0</v>
      </c>
      <c r="L31" s="160">
        <f t="shared" si="5"/>
        <v>0</v>
      </c>
      <c r="M31" s="160">
        <f t="shared" si="5"/>
        <v>0</v>
      </c>
      <c r="N31" s="161">
        <f>SUM(N32:N36)</f>
        <v>0</v>
      </c>
      <c r="O31" s="159">
        <f>SUM(O32:O36)</f>
        <v>0</v>
      </c>
      <c r="P31" s="162">
        <f t="shared" si="2"/>
        <v>0</v>
      </c>
      <c r="Q31" s="29"/>
      <c r="R31" s="29"/>
      <c r="S31" s="5" t="s">
        <v>387</v>
      </c>
      <c r="T31" s="5"/>
      <c r="U31" s="5"/>
      <c r="V31" s="5"/>
      <c r="W31" s="5"/>
      <c r="X31" s="5"/>
    </row>
    <row r="32" spans="1:18" ht="14.25" customHeight="1" hidden="1">
      <c r="A32" s="163"/>
      <c r="B32" s="164"/>
      <c r="C32" s="164"/>
      <c r="D32" s="164"/>
      <c r="E32" s="164">
        <v>1</v>
      </c>
      <c r="F32" s="164" t="s">
        <v>19</v>
      </c>
      <c r="G32" s="165"/>
      <c r="H32" s="166"/>
      <c r="I32" s="166"/>
      <c r="J32" s="166"/>
      <c r="K32" s="166"/>
      <c r="L32" s="167"/>
      <c r="M32" s="166"/>
      <c r="N32" s="168"/>
      <c r="O32" s="166"/>
      <c r="P32" s="162">
        <f t="shared" si="2"/>
        <v>0</v>
      </c>
      <c r="Q32" s="23"/>
      <c r="R32" s="23"/>
    </row>
    <row r="33" spans="1:24" ht="63.75" customHeight="1" hidden="1">
      <c r="A33" s="163"/>
      <c r="B33" s="164"/>
      <c r="C33" s="164"/>
      <c r="D33" s="164"/>
      <c r="E33" s="164">
        <v>2</v>
      </c>
      <c r="F33" s="164" t="s">
        <v>20</v>
      </c>
      <c r="G33" s="165"/>
      <c r="H33" s="166"/>
      <c r="I33" s="166"/>
      <c r="J33" s="166"/>
      <c r="K33" s="166"/>
      <c r="L33" s="167"/>
      <c r="M33" s="166"/>
      <c r="N33" s="168"/>
      <c r="O33" s="166"/>
      <c r="P33" s="162">
        <f t="shared" si="2"/>
        <v>0</v>
      </c>
      <c r="Q33" s="23"/>
      <c r="R33" s="23"/>
      <c r="S33" s="6" t="s">
        <v>380</v>
      </c>
      <c r="T33" s="6">
        <v>2019</v>
      </c>
      <c r="U33" s="6" t="s">
        <v>388</v>
      </c>
      <c r="V33" s="6" t="s">
        <v>381</v>
      </c>
      <c r="W33" s="6" t="s">
        <v>382</v>
      </c>
      <c r="X33" s="6"/>
    </row>
    <row r="34" spans="1:21" ht="14.25" customHeight="1" hidden="1">
      <c r="A34" s="163"/>
      <c r="B34" s="164"/>
      <c r="C34" s="164"/>
      <c r="D34" s="164"/>
      <c r="E34" s="164">
        <v>3</v>
      </c>
      <c r="F34" s="164" t="s">
        <v>21</v>
      </c>
      <c r="G34" s="165"/>
      <c r="H34" s="166"/>
      <c r="I34" s="166"/>
      <c r="J34" s="166"/>
      <c r="K34" s="166"/>
      <c r="L34" s="167"/>
      <c r="M34" s="166"/>
      <c r="N34" s="168"/>
      <c r="O34" s="166"/>
      <c r="P34" s="162">
        <f t="shared" si="2"/>
        <v>0</v>
      </c>
      <c r="Q34" s="23"/>
      <c r="R34" s="23"/>
      <c r="U34" s="5">
        <v>2020</v>
      </c>
    </row>
    <row r="35" spans="1:23" ht="14.25" customHeight="1" hidden="1">
      <c r="A35" s="163"/>
      <c r="B35" s="164"/>
      <c r="C35" s="164"/>
      <c r="D35" s="164"/>
      <c r="E35" s="164">
        <v>4</v>
      </c>
      <c r="F35" s="164" t="s">
        <v>22</v>
      </c>
      <c r="G35" s="165"/>
      <c r="H35" s="166"/>
      <c r="I35" s="166"/>
      <c r="J35" s="166"/>
      <c r="K35" s="166"/>
      <c r="L35" s="167"/>
      <c r="M35" s="166"/>
      <c r="N35" s="168"/>
      <c r="O35" s="166"/>
      <c r="P35" s="162">
        <f t="shared" si="2"/>
        <v>0</v>
      </c>
      <c r="Q35" s="23"/>
      <c r="R35" s="23"/>
      <c r="S35" s="5" t="s">
        <v>383</v>
      </c>
      <c r="T35" s="5">
        <f>T36+T37+T38</f>
        <v>216780</v>
      </c>
      <c r="U35" s="5">
        <f>U36+U37+U38</f>
        <v>67150</v>
      </c>
      <c r="V35" s="5">
        <f>V36+V37+V38</f>
        <v>59000</v>
      </c>
      <c r="W35" s="5">
        <f>V35-U35</f>
        <v>-8150</v>
      </c>
    </row>
    <row r="36" spans="1:23" ht="14.25" customHeight="1" hidden="1">
      <c r="A36" s="163"/>
      <c r="B36" s="164"/>
      <c r="C36" s="164"/>
      <c r="D36" s="164"/>
      <c r="E36" s="164">
        <v>5</v>
      </c>
      <c r="F36" s="164" t="s">
        <v>23</v>
      </c>
      <c r="G36" s="165"/>
      <c r="H36" s="166"/>
      <c r="I36" s="166"/>
      <c r="J36" s="166"/>
      <c r="K36" s="166"/>
      <c r="L36" s="167"/>
      <c r="M36" s="166"/>
      <c r="N36" s="168"/>
      <c r="O36" s="166"/>
      <c r="P36" s="162">
        <f t="shared" si="2"/>
        <v>0</v>
      </c>
      <c r="Q36" s="23"/>
      <c r="R36" s="23"/>
      <c r="S36" s="5" t="s">
        <v>4</v>
      </c>
      <c r="T36" s="5">
        <f>20000+87300+40000</f>
        <v>147300</v>
      </c>
      <c r="U36" s="5">
        <v>34500</v>
      </c>
      <c r="V36" s="5">
        <f>'[1]Paga - 01110'!AS47</f>
        <v>0</v>
      </c>
      <c r="W36" s="5">
        <f>V36-U36</f>
        <v>-34500</v>
      </c>
    </row>
    <row r="37" spans="1:24" s="6" customFormat="1" ht="18" customHeight="1" hidden="1">
      <c r="A37" s="157"/>
      <c r="B37" s="126"/>
      <c r="C37" s="126">
        <v>5</v>
      </c>
      <c r="D37" s="126" t="s">
        <v>18</v>
      </c>
      <c r="E37" s="126"/>
      <c r="F37" s="126"/>
      <c r="G37" s="158">
        <f aca="true" t="shared" si="6" ref="G37:M37">SUM(G38:G42)</f>
        <v>0</v>
      </c>
      <c r="H37" s="159">
        <f t="shared" si="6"/>
        <v>0</v>
      </c>
      <c r="I37" s="159">
        <f t="shared" si="6"/>
        <v>0</v>
      </c>
      <c r="J37" s="159">
        <f t="shared" si="6"/>
        <v>0</v>
      </c>
      <c r="K37" s="159">
        <f t="shared" si="6"/>
        <v>0</v>
      </c>
      <c r="L37" s="160">
        <f t="shared" si="6"/>
        <v>0</v>
      </c>
      <c r="M37" s="160">
        <f t="shared" si="6"/>
        <v>0</v>
      </c>
      <c r="N37" s="161">
        <f>SUM(N38:N42)</f>
        <v>0</v>
      </c>
      <c r="O37" s="159">
        <f>SUM(O38:O42)</f>
        <v>0</v>
      </c>
      <c r="P37" s="162">
        <f t="shared" si="2"/>
        <v>0</v>
      </c>
      <c r="Q37" s="29"/>
      <c r="R37" s="29"/>
      <c r="S37" s="5" t="s">
        <v>384</v>
      </c>
      <c r="T37" s="5">
        <f>4000+9000+5000</f>
        <v>18000</v>
      </c>
      <c r="U37" s="5">
        <v>27500</v>
      </c>
      <c r="V37" s="5">
        <f>'[1]Paga - 01110'!AS48</f>
        <v>0</v>
      </c>
      <c r="W37" s="5">
        <f>V37-U37</f>
        <v>-27500</v>
      </c>
      <c r="X37" s="5"/>
    </row>
    <row r="38" spans="1:24" s="6" customFormat="1" ht="14.25" customHeight="1" hidden="1">
      <c r="A38" s="157"/>
      <c r="B38" s="126"/>
      <c r="C38" s="126"/>
      <c r="D38" s="164"/>
      <c r="E38" s="164">
        <v>1</v>
      </c>
      <c r="F38" s="164" t="s">
        <v>19</v>
      </c>
      <c r="G38" s="158"/>
      <c r="H38" s="159"/>
      <c r="I38" s="159"/>
      <c r="J38" s="159"/>
      <c r="K38" s="159"/>
      <c r="L38" s="160"/>
      <c r="M38" s="159"/>
      <c r="N38" s="161"/>
      <c r="O38" s="159"/>
      <c r="P38" s="162">
        <f t="shared" si="2"/>
        <v>0</v>
      </c>
      <c r="Q38" s="29"/>
      <c r="R38" s="29"/>
      <c r="S38" s="5" t="s">
        <v>385</v>
      </c>
      <c r="T38" s="5">
        <f>5150+28580+17000+750</f>
        <v>51480</v>
      </c>
      <c r="U38" s="5">
        <v>5150</v>
      </c>
      <c r="V38" s="5">
        <v>59000</v>
      </c>
      <c r="W38" s="5">
        <f>V38-U38</f>
        <v>53850</v>
      </c>
      <c r="X38" s="5"/>
    </row>
    <row r="39" spans="1:24" s="6" customFormat="1" ht="14.25" customHeight="1" hidden="1">
      <c r="A39" s="157"/>
      <c r="B39" s="126"/>
      <c r="C39" s="126"/>
      <c r="D39" s="164"/>
      <c r="E39" s="164">
        <v>2</v>
      </c>
      <c r="F39" s="164" t="s">
        <v>20</v>
      </c>
      <c r="G39" s="158"/>
      <c r="H39" s="159"/>
      <c r="I39" s="159"/>
      <c r="J39" s="159"/>
      <c r="K39" s="159"/>
      <c r="L39" s="160"/>
      <c r="M39" s="159"/>
      <c r="N39" s="161"/>
      <c r="O39" s="159"/>
      <c r="P39" s="162">
        <f t="shared" si="2"/>
        <v>0</v>
      </c>
      <c r="Q39" s="29"/>
      <c r="R39" s="29"/>
      <c r="S39" s="7" t="s">
        <v>386</v>
      </c>
      <c r="T39" s="7">
        <v>22620</v>
      </c>
      <c r="U39" s="7">
        <v>750</v>
      </c>
      <c r="V39" s="7">
        <v>72300</v>
      </c>
      <c r="W39" s="7">
        <f>V39-U39</f>
        <v>71550</v>
      </c>
      <c r="X39" s="7"/>
    </row>
    <row r="40" spans="1:23" s="6" customFormat="1" ht="14.25" customHeight="1" hidden="1">
      <c r="A40" s="157"/>
      <c r="B40" s="126"/>
      <c r="C40" s="126"/>
      <c r="D40" s="164"/>
      <c r="E40" s="164">
        <v>3</v>
      </c>
      <c r="F40" s="164" t="s">
        <v>21</v>
      </c>
      <c r="G40" s="158"/>
      <c r="H40" s="159"/>
      <c r="I40" s="159"/>
      <c r="J40" s="159"/>
      <c r="K40" s="159"/>
      <c r="L40" s="160"/>
      <c r="M40" s="159"/>
      <c r="N40" s="161"/>
      <c r="O40" s="159"/>
      <c r="P40" s="162">
        <f t="shared" si="2"/>
        <v>0</v>
      </c>
      <c r="Q40" s="29"/>
      <c r="R40" s="29"/>
      <c r="S40" s="6" t="s">
        <v>7</v>
      </c>
      <c r="T40" s="6">
        <f>T39+T35</f>
        <v>239400</v>
      </c>
      <c r="U40" s="6">
        <f>U39+U35</f>
        <v>67900</v>
      </c>
      <c r="V40" s="6">
        <f>V39+V35</f>
        <v>131300</v>
      </c>
      <c r="W40" s="6">
        <f>W39+W35</f>
        <v>63400</v>
      </c>
    </row>
    <row r="41" spans="1:18" s="6" customFormat="1" ht="14.25" customHeight="1" hidden="1">
      <c r="A41" s="157"/>
      <c r="B41" s="126"/>
      <c r="C41" s="126"/>
      <c r="D41" s="164"/>
      <c r="E41" s="164">
        <v>4</v>
      </c>
      <c r="F41" s="164" t="s">
        <v>22</v>
      </c>
      <c r="G41" s="158"/>
      <c r="H41" s="159"/>
      <c r="I41" s="159"/>
      <c r="J41" s="159"/>
      <c r="K41" s="159"/>
      <c r="L41" s="160"/>
      <c r="M41" s="159"/>
      <c r="N41" s="161"/>
      <c r="O41" s="159"/>
      <c r="P41" s="162">
        <f t="shared" si="2"/>
        <v>0</v>
      </c>
      <c r="Q41" s="29"/>
      <c r="R41" s="29"/>
    </row>
    <row r="42" spans="1:18" ht="15" customHeight="1" hidden="1" thickBot="1">
      <c r="A42" s="169"/>
      <c r="B42" s="170"/>
      <c r="C42" s="170"/>
      <c r="D42" s="170"/>
      <c r="E42" s="170">
        <v>5</v>
      </c>
      <c r="F42" s="171" t="s">
        <v>23</v>
      </c>
      <c r="G42" s="172"/>
      <c r="H42" s="173"/>
      <c r="I42" s="173"/>
      <c r="J42" s="173"/>
      <c r="K42" s="173"/>
      <c r="L42" s="174"/>
      <c r="M42" s="173"/>
      <c r="N42" s="175"/>
      <c r="O42" s="173"/>
      <c r="P42" s="176">
        <f t="shared" si="2"/>
        <v>0</v>
      </c>
      <c r="Q42" s="23"/>
      <c r="R42" s="23"/>
    </row>
    <row r="43" spans="1:18" ht="12.7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23"/>
      <c r="R43" s="23"/>
    </row>
    <row r="44" spans="1:24" ht="37.5" customHeight="1">
      <c r="A44" s="138"/>
      <c r="B44" s="138"/>
      <c r="C44" s="138"/>
      <c r="D44" s="138"/>
      <c r="E44" s="138"/>
      <c r="F44" s="557" t="s">
        <v>89</v>
      </c>
      <c r="G44" s="145" t="s">
        <v>51</v>
      </c>
      <c r="H44" s="145" t="s">
        <v>408</v>
      </c>
      <c r="I44" s="576" t="s">
        <v>409</v>
      </c>
      <c r="J44" s="138"/>
      <c r="K44" s="521" t="s">
        <v>88</v>
      </c>
      <c r="L44" s="145" t="s">
        <v>51</v>
      </c>
      <c r="M44" s="146" t="s">
        <v>410</v>
      </c>
      <c r="N44" s="147" t="s">
        <v>411</v>
      </c>
      <c r="O44" s="138"/>
      <c r="P44" s="138"/>
      <c r="Q44" s="23"/>
      <c r="R44" s="23"/>
      <c r="S44" s="23"/>
      <c r="T44" s="23"/>
      <c r="U44" s="23"/>
      <c r="V44" s="23"/>
      <c r="W44" s="23"/>
      <c r="X44" s="23"/>
    </row>
    <row r="45" spans="1:24" ht="14.25">
      <c r="A45" s="138"/>
      <c r="B45" s="138"/>
      <c r="C45" s="138"/>
      <c r="D45" s="138"/>
      <c r="E45" s="138"/>
      <c r="F45" s="558"/>
      <c r="G45" s="136" t="s">
        <v>83</v>
      </c>
      <c r="H45" s="136"/>
      <c r="I45" s="577"/>
      <c r="J45" s="138"/>
      <c r="K45" s="522"/>
      <c r="L45" s="136" t="s">
        <v>83</v>
      </c>
      <c r="M45" s="137"/>
      <c r="N45" s="148"/>
      <c r="O45" s="138"/>
      <c r="P45" s="138"/>
      <c r="Q45" s="23"/>
      <c r="R45" s="23"/>
      <c r="S45" s="23"/>
      <c r="T45" s="23"/>
      <c r="U45" s="23"/>
      <c r="V45" s="23"/>
      <c r="W45" s="23"/>
      <c r="X45" s="23"/>
    </row>
    <row r="46" spans="1:24" ht="15" thickBot="1">
      <c r="A46" s="138"/>
      <c r="B46" s="138"/>
      <c r="C46" s="138"/>
      <c r="D46" s="138"/>
      <c r="E46" s="138"/>
      <c r="F46" s="559"/>
      <c r="G46" s="149" t="s">
        <v>52</v>
      </c>
      <c r="H46" s="578" t="s">
        <v>493</v>
      </c>
      <c r="I46" s="579"/>
      <c r="J46" s="138"/>
      <c r="K46" s="523"/>
      <c r="L46" s="149" t="s">
        <v>52</v>
      </c>
      <c r="M46" s="580" t="s">
        <v>493</v>
      </c>
      <c r="N46" s="581"/>
      <c r="O46" s="138"/>
      <c r="P46" s="138"/>
      <c r="Q46" s="23"/>
      <c r="R46" s="23"/>
      <c r="S46" s="23"/>
      <c r="T46" s="23"/>
      <c r="U46" s="23"/>
      <c r="V46" s="23"/>
      <c r="W46" s="23"/>
      <c r="X46" s="23"/>
    </row>
    <row r="47" spans="1:24" ht="14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ht="14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13.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ht="13.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13.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13.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ht="13.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ht="13.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ht="13.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ht="13.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13.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ht="13.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ht="13.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ht="13.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ht="13.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 ht="13.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 ht="13.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ht="13.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ht="13.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ht="13.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 ht="13.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1:24" ht="13.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 ht="13.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ht="13.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ht="13.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ht="13.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1:24" ht="13.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1:24" ht="13.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ht="13.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ht="13.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ht="13.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ht="13.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 ht="13.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1:24" ht="13.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 ht="13.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 ht="13.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 ht="13.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 ht="13.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1:24" ht="13.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1:24" ht="13.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1:24" ht="13.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 ht="13.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 ht="13.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 ht="13.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24" ht="13.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pans="1:24" ht="13.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4" ht="13.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 ht="13.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 ht="13.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 ht="13.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  <row r="97" spans="1:24" ht="13.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</row>
    <row r="98" spans="1:24" ht="13.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1:24" ht="13.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 ht="13.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ht="13.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 ht="13.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24" ht="13.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</row>
    <row r="104" spans="1:24" ht="13.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</sheetData>
  <sheetProtection/>
  <mergeCells count="9">
    <mergeCell ref="H6:K6"/>
    <mergeCell ref="A3:F3"/>
    <mergeCell ref="F44:F46"/>
    <mergeCell ref="K44:K46"/>
    <mergeCell ref="N4:P4"/>
    <mergeCell ref="H7:K7"/>
    <mergeCell ref="A12:F12"/>
    <mergeCell ref="H46:I46"/>
    <mergeCell ref="M46:N4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3"/>
  <headerFooter alignWithMargins="0">
    <oddFooter>&amp;R1.A -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V93"/>
  <sheetViews>
    <sheetView zoomScalePageLayoutView="0" workbookViewId="0" topLeftCell="A1">
      <selection activeCell="E7" sqref="E7"/>
    </sheetView>
  </sheetViews>
  <sheetFormatPr defaultColWidth="7.8515625" defaultRowHeight="12.75"/>
  <cols>
    <col min="1" max="1" width="3.28125" style="5" customWidth="1"/>
    <col min="2" max="2" width="2.7109375" style="5" customWidth="1"/>
    <col min="3" max="3" width="2.421875" style="5" customWidth="1"/>
    <col min="4" max="4" width="3.7109375" style="5" customWidth="1"/>
    <col min="5" max="5" width="5.421875" style="5" customWidth="1"/>
    <col min="6" max="6" width="44.7109375" style="5" customWidth="1"/>
    <col min="7" max="7" width="11.00390625" style="5" customWidth="1"/>
    <col min="8" max="8" width="14.7109375" style="5" customWidth="1"/>
    <col min="9" max="9" width="13.57421875" style="5" customWidth="1"/>
    <col min="10" max="10" width="14.57421875" style="5" customWidth="1"/>
    <col min="11" max="11" width="13.57421875" style="5" customWidth="1"/>
    <col min="12" max="12" width="13.28125" style="5" customWidth="1"/>
    <col min="13" max="13" width="17.57421875" style="5" customWidth="1"/>
    <col min="14" max="14" width="14.140625" style="5" customWidth="1"/>
    <col min="15" max="15" width="17.28125" style="5" customWidth="1"/>
    <col min="16" max="16" width="11.28125" style="5" customWidth="1"/>
    <col min="17" max="16384" width="7.8515625" style="5" customWidth="1"/>
  </cols>
  <sheetData>
    <row r="1" spans="1:24" s="10" customFormat="1" ht="13.5">
      <c r="A1" s="33" t="s">
        <v>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21"/>
      <c r="S1" s="21"/>
      <c r="T1" s="21"/>
      <c r="U1" s="21"/>
      <c r="V1" s="21"/>
      <c r="W1" s="21"/>
      <c r="X1" s="21"/>
    </row>
    <row r="2" spans="1:24" ht="14.25" thickBot="1">
      <c r="A2" s="59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3"/>
      <c r="S2" s="23"/>
      <c r="T2" s="23"/>
      <c r="U2" s="23"/>
      <c r="V2" s="23"/>
      <c r="W2" s="23"/>
      <c r="X2" s="23"/>
    </row>
    <row r="3" spans="1:24" s="1" customFormat="1" ht="14.25">
      <c r="A3" s="519" t="s">
        <v>82</v>
      </c>
      <c r="B3" s="520"/>
      <c r="C3" s="520"/>
      <c r="D3" s="520"/>
      <c r="E3" s="520"/>
      <c r="F3" s="520"/>
      <c r="G3" s="60"/>
      <c r="H3" s="49" t="s">
        <v>293</v>
      </c>
      <c r="I3" s="60"/>
      <c r="J3" s="60"/>
      <c r="K3" s="60"/>
      <c r="L3" s="61"/>
      <c r="M3" s="61"/>
      <c r="N3" s="61"/>
      <c r="O3" s="61"/>
      <c r="P3" s="62"/>
      <c r="Q3" s="108"/>
      <c r="R3" s="25"/>
      <c r="S3" s="25"/>
      <c r="T3" s="25"/>
      <c r="U3" s="25"/>
      <c r="V3" s="25"/>
      <c r="W3" s="25"/>
      <c r="X3" s="25"/>
    </row>
    <row r="4" spans="1:24" s="3" customFormat="1" ht="21.75" customHeight="1">
      <c r="A4" s="63"/>
      <c r="B4" s="64"/>
      <c r="C4" s="64"/>
      <c r="D4" s="64"/>
      <c r="E4" s="64"/>
      <c r="F4" s="64"/>
      <c r="G4" s="65"/>
      <c r="H4" s="64"/>
      <c r="I4" s="64"/>
      <c r="J4" s="64"/>
      <c r="K4" s="64"/>
      <c r="L4" s="64"/>
      <c r="M4" s="64"/>
      <c r="N4" s="524" t="s">
        <v>98</v>
      </c>
      <c r="O4" s="524"/>
      <c r="P4" s="525"/>
      <c r="Q4" s="108"/>
      <c r="R4" s="25"/>
      <c r="S4" s="25"/>
      <c r="T4" s="25"/>
      <c r="U4" s="25"/>
      <c r="V4" s="25"/>
      <c r="W4" s="25"/>
      <c r="X4" s="25"/>
    </row>
    <row r="5" spans="1:24" s="3" customFormat="1" ht="11.2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6" t="s">
        <v>68</v>
      </c>
      <c r="O5" s="65"/>
      <c r="P5" s="67"/>
      <c r="Q5" s="108"/>
      <c r="R5" s="25"/>
      <c r="S5" s="25"/>
      <c r="T5" s="25"/>
      <c r="U5" s="25"/>
      <c r="V5" s="25"/>
      <c r="W5" s="25"/>
      <c r="X5" s="25"/>
    </row>
    <row r="6" spans="1:24" s="4" customFormat="1" ht="12" customHeight="1">
      <c r="A6" s="68"/>
      <c r="B6" s="69"/>
      <c r="C6" s="69"/>
      <c r="D6" s="69"/>
      <c r="E6" s="70"/>
      <c r="F6" s="71"/>
      <c r="G6" s="72" t="s">
        <v>3</v>
      </c>
      <c r="H6" s="517" t="s">
        <v>2</v>
      </c>
      <c r="I6" s="517"/>
      <c r="J6" s="517"/>
      <c r="K6" s="518"/>
      <c r="L6" s="69"/>
      <c r="M6" s="69"/>
      <c r="N6" s="49" t="s">
        <v>67</v>
      </c>
      <c r="O6" s="65"/>
      <c r="P6" s="67"/>
      <c r="Q6" s="109"/>
      <c r="R6" s="27"/>
      <c r="S6" s="27"/>
      <c r="T6" s="27"/>
      <c r="U6" s="27"/>
      <c r="V6" s="27"/>
      <c r="W6" s="27"/>
      <c r="X6" s="27"/>
    </row>
    <row r="7" spans="1:24" s="3" customFormat="1" ht="12" customHeight="1">
      <c r="A7" s="73"/>
      <c r="B7" s="65"/>
      <c r="C7" s="65"/>
      <c r="D7" s="65"/>
      <c r="E7" s="74" t="s">
        <v>86</v>
      </c>
      <c r="F7" s="75"/>
      <c r="G7" s="254">
        <v>29</v>
      </c>
      <c r="H7" s="526" t="s">
        <v>292</v>
      </c>
      <c r="I7" s="527"/>
      <c r="J7" s="527"/>
      <c r="K7" s="528"/>
      <c r="L7" s="65"/>
      <c r="M7" s="65"/>
      <c r="N7" s="65"/>
      <c r="O7" s="65"/>
      <c r="P7" s="67"/>
      <c r="Q7" s="108"/>
      <c r="R7" s="25"/>
      <c r="S7" s="25"/>
      <c r="T7" s="25"/>
      <c r="U7" s="25"/>
      <c r="V7" s="25"/>
      <c r="W7" s="25"/>
      <c r="X7" s="25"/>
    </row>
    <row r="8" spans="1:24" s="3" customFormat="1" ht="14.25" thickBot="1">
      <c r="A8" s="76"/>
      <c r="B8" s="77"/>
      <c r="C8" s="77"/>
      <c r="D8" s="77"/>
      <c r="E8" s="78"/>
      <c r="F8" s="77"/>
      <c r="G8" s="79"/>
      <c r="H8" s="80"/>
      <c r="I8" s="80"/>
      <c r="J8" s="80"/>
      <c r="K8" s="81"/>
      <c r="L8" s="77"/>
      <c r="M8" s="77"/>
      <c r="N8" s="77"/>
      <c r="O8" s="77"/>
      <c r="P8" s="82"/>
      <c r="Q8" s="108"/>
      <c r="R8" s="25"/>
      <c r="S8" s="25"/>
      <c r="T8" s="25"/>
      <c r="U8" s="25"/>
      <c r="V8" s="25"/>
      <c r="W8" s="25"/>
      <c r="X8" s="25"/>
    </row>
    <row r="9" spans="1:24" ht="14.25" thickBot="1">
      <c r="A9" s="73"/>
      <c r="B9" s="65"/>
      <c r="C9" s="65"/>
      <c r="D9" s="65"/>
      <c r="E9" s="65"/>
      <c r="F9" s="65"/>
      <c r="G9" s="65"/>
      <c r="H9" s="65"/>
      <c r="I9" s="65"/>
      <c r="J9" s="58"/>
      <c r="K9" s="65"/>
      <c r="L9" s="65"/>
      <c r="M9" s="65"/>
      <c r="N9" s="65" t="s">
        <v>65</v>
      </c>
      <c r="O9" s="65"/>
      <c r="P9" s="83"/>
      <c r="Q9" s="58"/>
      <c r="R9" s="23"/>
      <c r="S9" s="23"/>
      <c r="T9" s="23"/>
      <c r="U9" s="23"/>
      <c r="V9" s="23"/>
      <c r="W9" s="23"/>
      <c r="X9" s="23"/>
    </row>
    <row r="10" spans="1:230" s="6" customFormat="1" ht="13.5">
      <c r="A10" s="179"/>
      <c r="B10" s="180"/>
      <c r="C10" s="180"/>
      <c r="D10" s="180"/>
      <c r="E10" s="180"/>
      <c r="F10" s="180"/>
      <c r="G10" s="181">
        <v>600</v>
      </c>
      <c r="H10" s="181">
        <v>601</v>
      </c>
      <c r="I10" s="181">
        <v>602</v>
      </c>
      <c r="J10" s="181">
        <v>603</v>
      </c>
      <c r="K10" s="181">
        <v>604</v>
      </c>
      <c r="L10" s="181" t="s">
        <v>0</v>
      </c>
      <c r="M10" s="181" t="s">
        <v>25</v>
      </c>
      <c r="N10" s="181" t="s">
        <v>1</v>
      </c>
      <c r="O10" s="181">
        <v>231</v>
      </c>
      <c r="P10" s="182" t="s">
        <v>7</v>
      </c>
      <c r="Q10" s="64"/>
      <c r="R10" s="26"/>
      <c r="S10" s="26"/>
      <c r="T10" s="26"/>
      <c r="U10" s="26"/>
      <c r="V10" s="26"/>
      <c r="W10" s="26"/>
      <c r="X10" s="26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s="9" customFormat="1" ht="30.75">
      <c r="A11" s="183" t="s">
        <v>6</v>
      </c>
      <c r="B11" s="140"/>
      <c r="C11" s="140" t="s">
        <v>8</v>
      </c>
      <c r="D11" s="140"/>
      <c r="E11" s="140" t="s">
        <v>9</v>
      </c>
      <c r="F11" s="140"/>
      <c r="G11" s="131" t="s">
        <v>10</v>
      </c>
      <c r="H11" s="131" t="s">
        <v>11</v>
      </c>
      <c r="I11" s="131" t="s">
        <v>12</v>
      </c>
      <c r="J11" s="131" t="s">
        <v>13</v>
      </c>
      <c r="K11" s="131" t="s">
        <v>14</v>
      </c>
      <c r="L11" s="131" t="s">
        <v>15</v>
      </c>
      <c r="M11" s="131" t="s">
        <v>26</v>
      </c>
      <c r="N11" s="131" t="s">
        <v>16</v>
      </c>
      <c r="O11" s="131" t="s">
        <v>17</v>
      </c>
      <c r="P11" s="124"/>
      <c r="Q11" s="110"/>
      <c r="R11" s="28"/>
      <c r="S11" s="28"/>
      <c r="T11" s="28"/>
      <c r="U11" s="28"/>
      <c r="V11" s="28"/>
      <c r="W11" s="28"/>
      <c r="X11" s="2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</row>
    <row r="12" spans="1:24" s="6" customFormat="1" ht="18" customHeight="1" thickBot="1">
      <c r="A12" s="63"/>
      <c r="B12" s="532" t="s">
        <v>133</v>
      </c>
      <c r="C12" s="532"/>
      <c r="D12" s="532"/>
      <c r="E12" s="532"/>
      <c r="F12" s="533"/>
      <c r="G12" s="250">
        <f>G13+G19</f>
        <v>2599500</v>
      </c>
      <c r="H12" s="250">
        <f aca="true" t="shared" si="0" ref="H12:P12">H13+H19</f>
        <v>297500</v>
      </c>
      <c r="I12" s="250">
        <f t="shared" si="0"/>
        <v>564000</v>
      </c>
      <c r="J12" s="250">
        <f t="shared" si="0"/>
        <v>0</v>
      </c>
      <c r="K12" s="250">
        <f t="shared" si="0"/>
        <v>0</v>
      </c>
      <c r="L12" s="250">
        <f t="shared" si="0"/>
        <v>0</v>
      </c>
      <c r="M12" s="250">
        <f t="shared" si="0"/>
        <v>0</v>
      </c>
      <c r="N12" s="250">
        <f t="shared" si="0"/>
        <v>0</v>
      </c>
      <c r="O12" s="250">
        <f t="shared" si="0"/>
        <v>219250</v>
      </c>
      <c r="P12" s="251">
        <f t="shared" si="0"/>
        <v>3680250</v>
      </c>
      <c r="Q12" s="111"/>
      <c r="R12" s="29"/>
      <c r="S12" s="29"/>
      <c r="T12" s="29"/>
      <c r="U12" s="29"/>
      <c r="V12" s="29"/>
      <c r="W12" s="29"/>
      <c r="X12" s="29"/>
    </row>
    <row r="13" spans="1:24" s="6" customFormat="1" ht="18" customHeight="1" thickBot="1">
      <c r="A13" s="253"/>
      <c r="B13" s="142"/>
      <c r="C13" s="142" t="s">
        <v>158</v>
      </c>
      <c r="D13" s="142"/>
      <c r="E13" s="142"/>
      <c r="F13" s="142"/>
      <c r="G13" s="244">
        <f aca="true" t="shared" si="1" ref="G13:M13">SUM(G14:G18)</f>
        <v>2411000</v>
      </c>
      <c r="H13" s="245">
        <f t="shared" si="1"/>
        <v>270000</v>
      </c>
      <c r="I13" s="245">
        <f t="shared" si="1"/>
        <v>505000</v>
      </c>
      <c r="J13" s="245">
        <f t="shared" si="1"/>
        <v>0</v>
      </c>
      <c r="K13" s="245">
        <f t="shared" si="1"/>
        <v>0</v>
      </c>
      <c r="L13" s="246">
        <f t="shared" si="1"/>
        <v>0</v>
      </c>
      <c r="M13" s="245">
        <f t="shared" si="1"/>
        <v>0</v>
      </c>
      <c r="N13" s="247">
        <f>SUM(N14:N18)</f>
        <v>0</v>
      </c>
      <c r="O13" s="245">
        <f>SUM(O14:O18)</f>
        <v>199250</v>
      </c>
      <c r="P13" s="133">
        <f aca="true" t="shared" si="2" ref="P13:P24">SUM(G13:O13)</f>
        <v>3385250</v>
      </c>
      <c r="Q13" s="111"/>
      <c r="R13" s="29"/>
      <c r="S13" s="29"/>
      <c r="T13" s="29"/>
      <c r="U13" s="29"/>
      <c r="V13" s="29"/>
      <c r="W13" s="29"/>
      <c r="X13" s="29"/>
    </row>
    <row r="14" spans="1:24" ht="13.5">
      <c r="A14" s="252"/>
      <c r="B14" s="239"/>
      <c r="C14" s="239"/>
      <c r="D14" s="239">
        <v>1</v>
      </c>
      <c r="E14" s="239"/>
      <c r="F14" s="239" t="s">
        <v>19</v>
      </c>
      <c r="G14" s="240">
        <f>'P2. Buxheti Vjetor 2020'!G14+1000</f>
        <v>2411000</v>
      </c>
      <c r="H14" s="240">
        <f>'P2. Buxheti Vjetor 2020'!H14</f>
        <v>270000</v>
      </c>
      <c r="I14" s="240">
        <f>'P2. Buxheti Vjetor 2020'!I14</f>
        <v>505000</v>
      </c>
      <c r="J14" s="240">
        <f>'P2. Buxheti Vjetor 2020'!J14</f>
        <v>0</v>
      </c>
      <c r="K14" s="240">
        <f>'P2. Buxheti Vjetor 2020'!K14</f>
        <v>0</v>
      </c>
      <c r="L14" s="240">
        <f>'P2. Buxheti Vjetor 2020'!L14</f>
        <v>0</v>
      </c>
      <c r="M14" s="240">
        <f>'P2. Buxheti Vjetor 2020'!M14</f>
        <v>0</v>
      </c>
      <c r="N14" s="240">
        <f>'P2. Buxheti Vjetor 2020'!N14</f>
        <v>0</v>
      </c>
      <c r="O14" s="240">
        <v>199250</v>
      </c>
      <c r="P14" s="135">
        <f t="shared" si="2"/>
        <v>3385250</v>
      </c>
      <c r="Q14" s="58"/>
      <c r="R14" s="23"/>
      <c r="S14" s="23"/>
      <c r="T14" s="23"/>
      <c r="U14" s="23"/>
      <c r="V14" s="23"/>
      <c r="W14" s="23"/>
      <c r="X14" s="23"/>
    </row>
    <row r="15" spans="1:24" ht="13.5">
      <c r="A15" s="185"/>
      <c r="B15" s="164"/>
      <c r="C15" s="164"/>
      <c r="D15" s="164">
        <v>2</v>
      </c>
      <c r="E15" s="164"/>
      <c r="F15" s="164" t="s">
        <v>20</v>
      </c>
      <c r="G15" s="165"/>
      <c r="H15" s="166"/>
      <c r="I15" s="166"/>
      <c r="J15" s="166"/>
      <c r="K15" s="166"/>
      <c r="L15" s="167"/>
      <c r="M15" s="166"/>
      <c r="N15" s="168"/>
      <c r="O15" s="166"/>
      <c r="P15" s="127">
        <f t="shared" si="2"/>
        <v>0</v>
      </c>
      <c r="Q15" s="58"/>
      <c r="R15" s="23"/>
      <c r="S15" s="23"/>
      <c r="T15" s="23"/>
      <c r="U15" s="23"/>
      <c r="V15" s="23"/>
      <c r="W15" s="23"/>
      <c r="X15" s="23"/>
    </row>
    <row r="16" spans="1:24" ht="13.5">
      <c r="A16" s="185"/>
      <c r="B16" s="164"/>
      <c r="C16" s="164"/>
      <c r="D16" s="164">
        <v>3</v>
      </c>
      <c r="E16" s="164"/>
      <c r="F16" s="164" t="s">
        <v>21</v>
      </c>
      <c r="G16" s="165"/>
      <c r="H16" s="166"/>
      <c r="I16" s="166"/>
      <c r="J16" s="166"/>
      <c r="K16" s="166"/>
      <c r="L16" s="167"/>
      <c r="M16" s="166"/>
      <c r="N16" s="168"/>
      <c r="O16" s="166"/>
      <c r="P16" s="127">
        <f t="shared" si="2"/>
        <v>0</v>
      </c>
      <c r="Q16" s="58"/>
      <c r="R16" s="23"/>
      <c r="S16" s="23"/>
      <c r="T16" s="23"/>
      <c r="U16" s="23"/>
      <c r="V16" s="23"/>
      <c r="W16" s="23"/>
      <c r="X16" s="23"/>
    </row>
    <row r="17" spans="1:24" ht="13.5">
      <c r="A17" s="185"/>
      <c r="B17" s="164"/>
      <c r="C17" s="164"/>
      <c r="D17" s="164">
        <v>4</v>
      </c>
      <c r="E17" s="164"/>
      <c r="F17" s="164" t="s">
        <v>22</v>
      </c>
      <c r="G17" s="165"/>
      <c r="H17" s="166"/>
      <c r="I17" s="166"/>
      <c r="J17" s="166"/>
      <c r="K17" s="166"/>
      <c r="L17" s="167"/>
      <c r="M17" s="166"/>
      <c r="N17" s="168"/>
      <c r="O17" s="166"/>
      <c r="P17" s="127">
        <f t="shared" si="2"/>
        <v>0</v>
      </c>
      <c r="Q17" s="58"/>
      <c r="R17" s="23"/>
      <c r="S17" s="23"/>
      <c r="T17" s="23"/>
      <c r="U17" s="23"/>
      <c r="V17" s="23"/>
      <c r="W17" s="23"/>
      <c r="X17" s="23"/>
    </row>
    <row r="18" spans="1:24" ht="14.25" thickBot="1">
      <c r="A18" s="185"/>
      <c r="B18" s="232"/>
      <c r="C18" s="232"/>
      <c r="D18" s="232">
        <v>5</v>
      </c>
      <c r="E18" s="232"/>
      <c r="F18" s="232" t="s">
        <v>23</v>
      </c>
      <c r="G18" s="233"/>
      <c r="H18" s="234"/>
      <c r="I18" s="234"/>
      <c r="J18" s="234"/>
      <c r="K18" s="234"/>
      <c r="L18" s="235"/>
      <c r="M18" s="234"/>
      <c r="N18" s="236"/>
      <c r="O18" s="234"/>
      <c r="P18" s="237">
        <f t="shared" si="2"/>
        <v>0</v>
      </c>
      <c r="Q18" s="58"/>
      <c r="R18" s="23"/>
      <c r="S18" s="23"/>
      <c r="T18" s="23"/>
      <c r="U18" s="23"/>
      <c r="V18" s="23"/>
      <c r="W18" s="23"/>
      <c r="X18" s="23"/>
    </row>
    <row r="19" spans="1:24" s="6" customFormat="1" ht="18" customHeight="1" thickBot="1">
      <c r="A19" s="184"/>
      <c r="B19" s="141"/>
      <c r="C19" s="142" t="s">
        <v>159</v>
      </c>
      <c r="D19" s="142"/>
      <c r="E19" s="142" t="s">
        <v>137</v>
      </c>
      <c r="F19" s="142"/>
      <c r="G19" s="244">
        <f aca="true" t="shared" si="3" ref="G19:M19">SUM(G20:G24)</f>
        <v>188500</v>
      </c>
      <c r="H19" s="245">
        <f t="shared" si="3"/>
        <v>27500</v>
      </c>
      <c r="I19" s="245">
        <f t="shared" si="3"/>
        <v>59000</v>
      </c>
      <c r="J19" s="245">
        <f t="shared" si="3"/>
        <v>0</v>
      </c>
      <c r="K19" s="245">
        <f t="shared" si="3"/>
        <v>0</v>
      </c>
      <c r="L19" s="246">
        <f t="shared" si="3"/>
        <v>0</v>
      </c>
      <c r="M19" s="246">
        <f t="shared" si="3"/>
        <v>0</v>
      </c>
      <c r="N19" s="247">
        <f>SUM(N20:N24)</f>
        <v>0</v>
      </c>
      <c r="O19" s="245">
        <f>SUM(O20:O24)</f>
        <v>20000</v>
      </c>
      <c r="P19" s="133">
        <f t="shared" si="2"/>
        <v>295000</v>
      </c>
      <c r="Q19" s="111"/>
      <c r="R19" s="29"/>
      <c r="S19" s="29"/>
      <c r="T19" s="29"/>
      <c r="U19" s="29"/>
      <c r="V19" s="29"/>
      <c r="W19" s="29"/>
      <c r="X19" s="29"/>
    </row>
    <row r="20" spans="1:24" ht="13.5">
      <c r="A20" s="185"/>
      <c r="B20" s="239"/>
      <c r="C20" s="239"/>
      <c r="D20" s="239">
        <v>1</v>
      </c>
      <c r="E20" s="239"/>
      <c r="F20" s="239" t="s">
        <v>19</v>
      </c>
      <c r="G20" s="240">
        <f>'P2. Buxheti Vjetor 2020'!G20</f>
        <v>188500</v>
      </c>
      <c r="H20" s="241">
        <f>'P2. Buxheti Vjetor 2020'!H20</f>
        <v>27500</v>
      </c>
      <c r="I20" s="241">
        <f>'P2. Buxheti Vjetor 2020'!I20</f>
        <v>59000</v>
      </c>
      <c r="J20" s="241"/>
      <c r="K20" s="241"/>
      <c r="L20" s="242"/>
      <c r="M20" s="241"/>
      <c r="N20" s="243"/>
      <c r="O20" s="241">
        <v>20000</v>
      </c>
      <c r="P20" s="135">
        <f t="shared" si="2"/>
        <v>295000</v>
      </c>
      <c r="Q20" s="58"/>
      <c r="R20" s="23"/>
      <c r="S20" s="23"/>
      <c r="T20" s="23"/>
      <c r="U20" s="23"/>
      <c r="V20" s="23"/>
      <c r="W20" s="23"/>
      <c r="X20" s="23"/>
    </row>
    <row r="21" spans="1:24" ht="13.5">
      <c r="A21" s="185"/>
      <c r="B21" s="164"/>
      <c r="C21" s="164"/>
      <c r="D21" s="164">
        <v>2</v>
      </c>
      <c r="E21" s="164"/>
      <c r="F21" s="164" t="s">
        <v>20</v>
      </c>
      <c r="G21" s="165"/>
      <c r="H21" s="166"/>
      <c r="I21" s="166"/>
      <c r="J21" s="166"/>
      <c r="K21" s="166"/>
      <c r="L21" s="167"/>
      <c r="M21" s="166"/>
      <c r="N21" s="168"/>
      <c r="O21" s="166"/>
      <c r="P21" s="127">
        <f t="shared" si="2"/>
        <v>0</v>
      </c>
      <c r="Q21" s="58"/>
      <c r="R21" s="23"/>
      <c r="S21" s="23"/>
      <c r="T21" s="23"/>
      <c r="U21" s="23"/>
      <c r="V21" s="23"/>
      <c r="W21" s="23"/>
      <c r="X21" s="23"/>
    </row>
    <row r="22" spans="1:24" ht="13.5">
      <c r="A22" s="185"/>
      <c r="B22" s="164"/>
      <c r="C22" s="164"/>
      <c r="D22" s="164">
        <v>3</v>
      </c>
      <c r="E22" s="164"/>
      <c r="F22" s="164" t="s">
        <v>21</v>
      </c>
      <c r="G22" s="165"/>
      <c r="H22" s="166"/>
      <c r="I22" s="166"/>
      <c r="J22" s="166"/>
      <c r="K22" s="166"/>
      <c r="L22" s="167"/>
      <c r="M22" s="166"/>
      <c r="N22" s="168"/>
      <c r="O22" s="166"/>
      <c r="P22" s="127">
        <f t="shared" si="2"/>
        <v>0</v>
      </c>
      <c r="Q22" s="58"/>
      <c r="R22" s="23"/>
      <c r="S22" s="23"/>
      <c r="T22" s="23"/>
      <c r="U22" s="23"/>
      <c r="V22" s="23"/>
      <c r="W22" s="23"/>
      <c r="X22" s="23"/>
    </row>
    <row r="23" spans="1:24" ht="13.5">
      <c r="A23" s="185"/>
      <c r="B23" s="164"/>
      <c r="C23" s="164"/>
      <c r="D23" s="164">
        <v>4</v>
      </c>
      <c r="E23" s="164"/>
      <c r="F23" s="164" t="s">
        <v>22</v>
      </c>
      <c r="G23" s="165"/>
      <c r="H23" s="166"/>
      <c r="I23" s="166"/>
      <c r="J23" s="166"/>
      <c r="K23" s="166"/>
      <c r="L23" s="167"/>
      <c r="M23" s="166"/>
      <c r="N23" s="168"/>
      <c r="O23" s="166"/>
      <c r="P23" s="127">
        <f t="shared" si="2"/>
        <v>0</v>
      </c>
      <c r="Q23" s="58"/>
      <c r="R23" s="23"/>
      <c r="S23" s="23"/>
      <c r="T23" s="23"/>
      <c r="U23" s="23"/>
      <c r="V23" s="23"/>
      <c r="W23" s="23"/>
      <c r="X23" s="23"/>
    </row>
    <row r="24" spans="1:24" ht="14.25" thickBot="1">
      <c r="A24" s="186"/>
      <c r="B24" s="187"/>
      <c r="C24" s="187"/>
      <c r="D24" s="187">
        <v>5</v>
      </c>
      <c r="E24" s="187"/>
      <c r="F24" s="187" t="s">
        <v>23</v>
      </c>
      <c r="G24" s="188"/>
      <c r="H24" s="189"/>
      <c r="I24" s="189"/>
      <c r="J24" s="189"/>
      <c r="K24" s="189"/>
      <c r="L24" s="190"/>
      <c r="M24" s="189"/>
      <c r="N24" s="191"/>
      <c r="O24" s="189"/>
      <c r="P24" s="128">
        <f t="shared" si="2"/>
        <v>0</v>
      </c>
      <c r="Q24" s="58"/>
      <c r="R24" s="23"/>
      <c r="S24" s="23"/>
      <c r="T24" s="23"/>
      <c r="U24" s="23"/>
      <c r="V24" s="23"/>
      <c r="W24" s="23"/>
      <c r="X24" s="23"/>
    </row>
    <row r="25" spans="1:24" ht="14.25" thickBot="1">
      <c r="A25" s="65"/>
      <c r="B25" s="123"/>
      <c r="C25" s="123"/>
      <c r="D25" s="123"/>
      <c r="E25" s="123"/>
      <c r="F25" s="123"/>
      <c r="G25" s="178"/>
      <c r="H25" s="123"/>
      <c r="I25" s="123"/>
      <c r="J25" s="123"/>
      <c r="K25" s="123"/>
      <c r="L25" s="123"/>
      <c r="M25" s="123"/>
      <c r="N25" s="123"/>
      <c r="O25" s="123"/>
      <c r="P25" s="122"/>
      <c r="Q25" s="58"/>
      <c r="R25" s="23"/>
      <c r="S25" s="23"/>
      <c r="T25" s="23"/>
      <c r="U25" s="23"/>
      <c r="V25" s="23"/>
      <c r="W25" s="23"/>
      <c r="X25" s="23"/>
    </row>
    <row r="26" spans="1:24" ht="37.5" customHeight="1">
      <c r="A26" s="58"/>
      <c r="B26" s="58"/>
      <c r="C26" s="58"/>
      <c r="D26" s="58"/>
      <c r="E26" s="58"/>
      <c r="F26" s="521" t="s">
        <v>89</v>
      </c>
      <c r="G26" s="145" t="s">
        <v>51</v>
      </c>
      <c r="H26" s="146" t="s">
        <v>408</v>
      </c>
      <c r="I26" s="147" t="s">
        <v>409</v>
      </c>
      <c r="J26" s="138"/>
      <c r="K26" s="521" t="s">
        <v>88</v>
      </c>
      <c r="L26" s="145" t="s">
        <v>51</v>
      </c>
      <c r="M26" s="146" t="s">
        <v>410</v>
      </c>
      <c r="N26" s="147" t="s">
        <v>411</v>
      </c>
      <c r="O26" s="58"/>
      <c r="P26" s="58"/>
      <c r="Q26" s="58"/>
      <c r="R26" s="23"/>
      <c r="S26" s="23"/>
      <c r="T26" s="23"/>
      <c r="U26" s="23"/>
      <c r="V26" s="23"/>
      <c r="W26" s="23"/>
      <c r="X26" s="23"/>
    </row>
    <row r="27" spans="1:24" ht="13.5">
      <c r="A27" s="58"/>
      <c r="B27" s="58"/>
      <c r="C27" s="58"/>
      <c r="D27" s="58"/>
      <c r="E27" s="58"/>
      <c r="F27" s="522"/>
      <c r="G27" s="136" t="s">
        <v>83</v>
      </c>
      <c r="H27" s="137"/>
      <c r="I27" s="148"/>
      <c r="J27" s="138"/>
      <c r="K27" s="522"/>
      <c r="L27" s="136" t="s">
        <v>83</v>
      </c>
      <c r="M27" s="137"/>
      <c r="N27" s="148"/>
      <c r="O27" s="58"/>
      <c r="P27" s="58"/>
      <c r="Q27" s="58"/>
      <c r="R27" s="23"/>
      <c r="S27" s="23"/>
      <c r="T27" s="23"/>
      <c r="U27" s="23"/>
      <c r="V27" s="23"/>
      <c r="W27" s="23"/>
      <c r="X27" s="23"/>
    </row>
    <row r="28" spans="1:24" ht="14.25" thickBot="1">
      <c r="A28" s="58"/>
      <c r="B28" s="58"/>
      <c r="C28" s="58"/>
      <c r="D28" s="58"/>
      <c r="E28" s="58"/>
      <c r="F28" s="523"/>
      <c r="G28" s="149" t="s">
        <v>52</v>
      </c>
      <c r="H28" s="578" t="s">
        <v>493</v>
      </c>
      <c r="I28" s="579"/>
      <c r="J28" s="138"/>
      <c r="K28" s="523"/>
      <c r="L28" s="149" t="s">
        <v>52</v>
      </c>
      <c r="M28" s="578" t="s">
        <v>493</v>
      </c>
      <c r="N28" s="579"/>
      <c r="O28" s="58"/>
      <c r="P28" s="58"/>
      <c r="Q28" s="58"/>
      <c r="R28" s="23"/>
      <c r="S28" s="23"/>
      <c r="T28" s="23"/>
      <c r="U28" s="23"/>
      <c r="V28" s="23"/>
      <c r="W28" s="23"/>
      <c r="X28" s="23"/>
    </row>
    <row r="29" spans="1:24" ht="13.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3.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13.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13.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3.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3.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13.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ht="13.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ht="13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ht="13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3.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3.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ht="13.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ht="13.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ht="13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ht="13.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3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ht="13.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ht="13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ht="13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13.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ht="13.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13.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13.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ht="13.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ht="13.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ht="13.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ht="13.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13.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ht="13.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ht="13.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ht="13.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ht="13.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 ht="13.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 ht="13.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ht="13.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ht="13.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ht="13.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 ht="13.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1:24" ht="13.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 ht="13.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ht="13.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ht="13.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ht="13.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1:24" ht="13.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1:24" ht="13.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ht="13.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ht="13.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ht="13.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ht="13.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 ht="13.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1:24" ht="13.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 ht="13.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 ht="13.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 ht="13.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 ht="13.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1:24" ht="13.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1:24" ht="13.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1:24" ht="13.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 ht="13.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 ht="13.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 ht="13.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24" ht="13.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pans="1:24" ht="13.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4" ht="13.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</sheetData>
  <sheetProtection/>
  <mergeCells count="9">
    <mergeCell ref="A3:F3"/>
    <mergeCell ref="N4:P4"/>
    <mergeCell ref="H6:K6"/>
    <mergeCell ref="F26:F28"/>
    <mergeCell ref="K26:K28"/>
    <mergeCell ref="H7:K7"/>
    <mergeCell ref="B12:F12"/>
    <mergeCell ref="H28:I28"/>
    <mergeCell ref="M28:N2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2" r:id="rId1"/>
  <headerFooter alignWithMargins="0">
    <oddFooter>&amp;R1.A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V112"/>
  <sheetViews>
    <sheetView zoomScalePageLayoutView="0" workbookViewId="0" topLeftCell="A1">
      <selection activeCell="A3" sqref="A3:F3"/>
    </sheetView>
  </sheetViews>
  <sheetFormatPr defaultColWidth="7.8515625" defaultRowHeight="12.75"/>
  <cols>
    <col min="1" max="1" width="3.28125" style="5" customWidth="1"/>
    <col min="2" max="2" width="2.7109375" style="5" customWidth="1"/>
    <col min="3" max="3" width="2.421875" style="5" customWidth="1"/>
    <col min="4" max="4" width="2.57421875" style="5" customWidth="1"/>
    <col min="5" max="5" width="3.00390625" style="5" customWidth="1"/>
    <col min="6" max="6" width="44.7109375" style="5" customWidth="1"/>
    <col min="7" max="7" width="11.00390625" style="5" customWidth="1"/>
    <col min="8" max="8" width="14.7109375" style="5" customWidth="1"/>
    <col min="9" max="9" width="13.57421875" style="5" customWidth="1"/>
    <col min="10" max="10" width="14.57421875" style="5" customWidth="1"/>
    <col min="11" max="11" width="13.57421875" style="5" customWidth="1"/>
    <col min="12" max="12" width="13.28125" style="5" customWidth="1"/>
    <col min="13" max="13" width="17.57421875" style="5" customWidth="1"/>
    <col min="14" max="14" width="14.140625" style="5" customWidth="1"/>
    <col min="15" max="15" width="17.28125" style="5" customWidth="1"/>
    <col min="16" max="16" width="11.28125" style="5" customWidth="1"/>
    <col min="17" max="16384" width="7.8515625" style="5" customWidth="1"/>
  </cols>
  <sheetData>
    <row r="1" spans="1:24" s="10" customFormat="1" ht="13.5">
      <c r="A1" s="33" t="s">
        <v>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21"/>
      <c r="R1" s="21"/>
      <c r="S1" s="21"/>
      <c r="T1" s="21"/>
      <c r="U1" s="21"/>
      <c r="V1" s="21"/>
      <c r="W1" s="21"/>
      <c r="X1" s="21"/>
    </row>
    <row r="2" spans="1:24" ht="14.25" thickBot="1">
      <c r="A2" s="59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23"/>
      <c r="R2" s="23"/>
      <c r="S2" s="23"/>
      <c r="T2" s="23"/>
      <c r="U2" s="23"/>
      <c r="V2" s="23"/>
      <c r="W2" s="23"/>
      <c r="X2" s="23"/>
    </row>
    <row r="3" spans="1:24" s="1" customFormat="1" ht="14.25">
      <c r="A3" s="519" t="s">
        <v>82</v>
      </c>
      <c r="B3" s="520"/>
      <c r="C3" s="520"/>
      <c r="D3" s="520"/>
      <c r="E3" s="520"/>
      <c r="F3" s="520"/>
      <c r="G3" s="60"/>
      <c r="H3" s="49" t="s">
        <v>293</v>
      </c>
      <c r="I3" s="60"/>
      <c r="J3" s="60"/>
      <c r="K3" s="60"/>
      <c r="L3" s="61"/>
      <c r="M3" s="61"/>
      <c r="N3" s="61"/>
      <c r="O3" s="61"/>
      <c r="P3" s="62"/>
      <c r="Q3" s="25"/>
      <c r="R3" s="25"/>
      <c r="S3" s="25"/>
      <c r="T3" s="25"/>
      <c r="U3" s="25"/>
      <c r="V3" s="25"/>
      <c r="W3" s="25"/>
      <c r="X3" s="25"/>
    </row>
    <row r="4" spans="1:24" s="3" customFormat="1" ht="21.75" customHeight="1">
      <c r="A4" s="63"/>
      <c r="B4" s="64"/>
      <c r="C4" s="64"/>
      <c r="D4" s="64"/>
      <c r="E4" s="64"/>
      <c r="F4" s="64"/>
      <c r="G4" s="65"/>
      <c r="H4" s="64"/>
      <c r="I4" s="64"/>
      <c r="J4" s="64"/>
      <c r="K4" s="64"/>
      <c r="L4" s="64"/>
      <c r="M4" s="64"/>
      <c r="N4" s="524" t="s">
        <v>294</v>
      </c>
      <c r="O4" s="524"/>
      <c r="P4" s="525"/>
      <c r="Q4" s="25"/>
      <c r="R4" s="25"/>
      <c r="S4" s="25"/>
      <c r="T4" s="25"/>
      <c r="U4" s="25"/>
      <c r="V4" s="25"/>
      <c r="W4" s="25"/>
      <c r="X4" s="25"/>
    </row>
    <row r="5" spans="1:24" s="3" customFormat="1" ht="11.2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6" t="s">
        <v>68</v>
      </c>
      <c r="O5" s="65"/>
      <c r="P5" s="67"/>
      <c r="Q5" s="25"/>
      <c r="R5" s="25"/>
      <c r="S5" s="25"/>
      <c r="T5" s="25"/>
      <c r="U5" s="25"/>
      <c r="V5" s="25"/>
      <c r="W5" s="25"/>
      <c r="X5" s="25"/>
    </row>
    <row r="6" spans="1:24" s="4" customFormat="1" ht="12" customHeight="1">
      <c r="A6" s="68"/>
      <c r="B6" s="69"/>
      <c r="C6" s="69"/>
      <c r="D6" s="69"/>
      <c r="E6" s="70"/>
      <c r="F6" s="71"/>
      <c r="G6" s="72" t="s">
        <v>3</v>
      </c>
      <c r="H6" s="517" t="s">
        <v>2</v>
      </c>
      <c r="I6" s="517"/>
      <c r="J6" s="517"/>
      <c r="K6" s="518"/>
      <c r="L6" s="69"/>
      <c r="M6" s="69"/>
      <c r="N6" s="49" t="s">
        <v>67</v>
      </c>
      <c r="O6" s="65"/>
      <c r="P6" s="67"/>
      <c r="Q6" s="27"/>
      <c r="R6" s="27"/>
      <c r="S6" s="27"/>
      <c r="T6" s="27"/>
      <c r="U6" s="27"/>
      <c r="V6" s="27"/>
      <c r="W6" s="27"/>
      <c r="X6" s="27"/>
    </row>
    <row r="7" spans="1:24" s="3" customFormat="1" ht="12" customHeight="1">
      <c r="A7" s="73"/>
      <c r="B7" s="65"/>
      <c r="C7" s="65"/>
      <c r="D7" s="65"/>
      <c r="E7" s="74" t="s">
        <v>86</v>
      </c>
      <c r="F7" s="75"/>
      <c r="G7" s="177">
        <v>29</v>
      </c>
      <c r="H7" s="526" t="s">
        <v>292</v>
      </c>
      <c r="I7" s="527"/>
      <c r="J7" s="527"/>
      <c r="K7" s="528"/>
      <c r="L7" s="65"/>
      <c r="M7" s="65"/>
      <c r="N7" s="65"/>
      <c r="O7" s="65"/>
      <c r="P7" s="67"/>
      <c r="Q7" s="25"/>
      <c r="R7" s="25"/>
      <c r="S7" s="25"/>
      <c r="T7" s="25"/>
      <c r="U7" s="25"/>
      <c r="V7" s="25"/>
      <c r="W7" s="25"/>
      <c r="X7" s="25"/>
    </row>
    <row r="8" spans="1:24" s="3" customFormat="1" ht="14.25" thickBot="1">
      <c r="A8" s="76"/>
      <c r="B8" s="77"/>
      <c r="C8" s="77"/>
      <c r="D8" s="77"/>
      <c r="E8" s="78"/>
      <c r="F8" s="77"/>
      <c r="G8" s="79"/>
      <c r="H8" s="80"/>
      <c r="I8" s="80"/>
      <c r="J8" s="80"/>
      <c r="K8" s="81"/>
      <c r="L8" s="77"/>
      <c r="M8" s="77"/>
      <c r="N8" s="77"/>
      <c r="O8" s="77"/>
      <c r="P8" s="82"/>
      <c r="Q8" s="25"/>
      <c r="R8" s="25"/>
      <c r="S8" s="25"/>
      <c r="T8" s="25"/>
      <c r="U8" s="25"/>
      <c r="V8" s="25"/>
      <c r="W8" s="25"/>
      <c r="X8" s="25"/>
    </row>
    <row r="9" spans="1:24" ht="14.25" thickBot="1">
      <c r="A9" s="73"/>
      <c r="B9" s="65"/>
      <c r="C9" s="65"/>
      <c r="D9" s="65"/>
      <c r="E9" s="65"/>
      <c r="F9" s="65"/>
      <c r="G9" s="65"/>
      <c r="H9" s="65"/>
      <c r="I9" s="65"/>
      <c r="J9" s="58"/>
      <c r="K9" s="65"/>
      <c r="L9" s="65"/>
      <c r="M9" s="65"/>
      <c r="N9" s="65" t="s">
        <v>65</v>
      </c>
      <c r="O9" s="65"/>
      <c r="P9" s="83"/>
      <c r="Q9" s="23"/>
      <c r="R9" s="23"/>
      <c r="S9" s="23"/>
      <c r="T9" s="23"/>
      <c r="U9" s="23"/>
      <c r="V9" s="23"/>
      <c r="W9" s="23"/>
      <c r="X9" s="23"/>
    </row>
    <row r="10" spans="1:230" s="6" customFormat="1" ht="13.5">
      <c r="A10" s="129"/>
      <c r="B10" s="180"/>
      <c r="C10" s="180"/>
      <c r="D10" s="180"/>
      <c r="E10" s="180"/>
      <c r="F10" s="180"/>
      <c r="G10" s="181">
        <v>600</v>
      </c>
      <c r="H10" s="181">
        <v>601</v>
      </c>
      <c r="I10" s="181">
        <v>602</v>
      </c>
      <c r="J10" s="181">
        <v>603</v>
      </c>
      <c r="K10" s="181">
        <v>604</v>
      </c>
      <c r="L10" s="181" t="s">
        <v>0</v>
      </c>
      <c r="M10" s="181" t="s">
        <v>25</v>
      </c>
      <c r="N10" s="181" t="s">
        <v>1</v>
      </c>
      <c r="O10" s="181">
        <v>231</v>
      </c>
      <c r="P10" s="182" t="s">
        <v>7</v>
      </c>
      <c r="Q10" s="26"/>
      <c r="R10" s="26"/>
      <c r="S10" s="26"/>
      <c r="T10" s="26"/>
      <c r="U10" s="26"/>
      <c r="V10" s="26"/>
      <c r="W10" s="26"/>
      <c r="X10" s="26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s="9" customFormat="1" ht="30.75">
      <c r="A11" s="130" t="s">
        <v>6</v>
      </c>
      <c r="B11" s="140"/>
      <c r="C11" s="140" t="s">
        <v>8</v>
      </c>
      <c r="D11" s="140"/>
      <c r="E11" s="140" t="s">
        <v>9</v>
      </c>
      <c r="F11" s="140"/>
      <c r="G11" s="131" t="s">
        <v>10</v>
      </c>
      <c r="H11" s="131" t="s">
        <v>11</v>
      </c>
      <c r="I11" s="131" t="s">
        <v>12</v>
      </c>
      <c r="J11" s="131" t="s">
        <v>13</v>
      </c>
      <c r="K11" s="131" t="s">
        <v>14</v>
      </c>
      <c r="L11" s="131" t="s">
        <v>15</v>
      </c>
      <c r="M11" s="131" t="s">
        <v>26</v>
      </c>
      <c r="N11" s="131" t="s">
        <v>16</v>
      </c>
      <c r="O11" s="131" t="s">
        <v>17</v>
      </c>
      <c r="P11" s="124"/>
      <c r="Q11" s="28"/>
      <c r="R11" s="28"/>
      <c r="S11" s="28"/>
      <c r="T11" s="28"/>
      <c r="U11" s="28"/>
      <c r="V11" s="28"/>
      <c r="W11" s="28"/>
      <c r="X11" s="2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</row>
    <row r="12" spans="1:24" s="6" customFormat="1" ht="18" customHeight="1" thickBot="1">
      <c r="A12" s="255"/>
      <c r="B12" s="532" t="s">
        <v>133</v>
      </c>
      <c r="C12" s="532"/>
      <c r="D12" s="532"/>
      <c r="E12" s="532"/>
      <c r="F12" s="533"/>
      <c r="G12" s="250">
        <f aca="true" t="shared" si="0" ref="G12:M12">G13+G19+G25+G31+G37</f>
        <v>2599500</v>
      </c>
      <c r="H12" s="256">
        <f t="shared" si="0"/>
        <v>297500</v>
      </c>
      <c r="I12" s="256">
        <f t="shared" si="0"/>
        <v>564000</v>
      </c>
      <c r="J12" s="256">
        <f t="shared" si="0"/>
        <v>0</v>
      </c>
      <c r="K12" s="256">
        <f t="shared" si="0"/>
        <v>0</v>
      </c>
      <c r="L12" s="257">
        <f t="shared" si="0"/>
        <v>0</v>
      </c>
      <c r="M12" s="256">
        <f t="shared" si="0"/>
        <v>0</v>
      </c>
      <c r="N12" s="258">
        <f>N13+N19+N25+N31+N37</f>
        <v>0</v>
      </c>
      <c r="O12" s="259">
        <f>O13+O19+O25+O31+O37</f>
        <v>219250</v>
      </c>
      <c r="P12" s="260">
        <f aca="true" t="shared" si="1" ref="P12:P42">SUM(G12:O12)</f>
        <v>3680250</v>
      </c>
      <c r="Q12" s="29"/>
      <c r="R12" s="29"/>
      <c r="S12" s="29"/>
      <c r="T12" s="29"/>
      <c r="U12" s="29"/>
      <c r="V12" s="29"/>
      <c r="W12" s="29"/>
      <c r="X12" s="29"/>
    </row>
    <row r="13" spans="1:24" s="6" customFormat="1" ht="18" customHeight="1" thickBot="1">
      <c r="A13" s="141"/>
      <c r="B13" s="142"/>
      <c r="C13" s="142" t="s">
        <v>135</v>
      </c>
      <c r="D13" s="142"/>
      <c r="E13" s="142"/>
      <c r="F13" s="142"/>
      <c r="G13" s="244">
        <f aca="true" t="shared" si="2" ref="G13:M13">SUM(G14:G18)</f>
        <v>2411000</v>
      </c>
      <c r="H13" s="245">
        <f t="shared" si="2"/>
        <v>270000</v>
      </c>
      <c r="I13" s="245">
        <f t="shared" si="2"/>
        <v>505000</v>
      </c>
      <c r="J13" s="245">
        <f t="shared" si="2"/>
        <v>0</v>
      </c>
      <c r="K13" s="245">
        <f t="shared" si="2"/>
        <v>0</v>
      </c>
      <c r="L13" s="246">
        <f t="shared" si="2"/>
        <v>0</v>
      </c>
      <c r="M13" s="245">
        <f t="shared" si="2"/>
        <v>0</v>
      </c>
      <c r="N13" s="247">
        <f>SUM(N14:N18)</f>
        <v>0</v>
      </c>
      <c r="O13" s="245">
        <f>SUM(O14:O18)</f>
        <v>199250</v>
      </c>
      <c r="P13" s="133">
        <f t="shared" si="1"/>
        <v>3385250</v>
      </c>
      <c r="Q13" s="29"/>
      <c r="R13" s="29"/>
      <c r="S13" s="29"/>
      <c r="T13" s="29"/>
      <c r="U13" s="29"/>
      <c r="V13" s="29"/>
      <c r="W13" s="29"/>
      <c r="X13" s="29"/>
    </row>
    <row r="14" spans="1:24" ht="13.5">
      <c r="A14" s="238"/>
      <c r="B14" s="239"/>
      <c r="C14" s="239"/>
      <c r="D14" s="239">
        <v>1</v>
      </c>
      <c r="E14" s="239"/>
      <c r="F14" s="239" t="s">
        <v>19</v>
      </c>
      <c r="G14" s="240">
        <f>'P2.1Buxheti Vjetor 2021'!G14</f>
        <v>2411000</v>
      </c>
      <c r="H14" s="241">
        <f>'P2.1Buxheti Vjetor 2021'!H14</f>
        <v>270000</v>
      </c>
      <c r="I14" s="241">
        <f>'P2.1Buxheti Vjetor 2021'!I14</f>
        <v>505000</v>
      </c>
      <c r="J14" s="241"/>
      <c r="K14" s="241"/>
      <c r="L14" s="242"/>
      <c r="M14" s="241"/>
      <c r="N14" s="243"/>
      <c r="O14" s="241">
        <v>199250</v>
      </c>
      <c r="P14" s="135">
        <f t="shared" si="1"/>
        <v>3385250</v>
      </c>
      <c r="Q14" s="23"/>
      <c r="R14" s="23"/>
      <c r="S14" s="23"/>
      <c r="T14" s="23"/>
      <c r="U14" s="23"/>
      <c r="V14" s="23"/>
      <c r="W14" s="23"/>
      <c r="X14" s="23"/>
    </row>
    <row r="15" spans="1:24" ht="13.5">
      <c r="A15" s="195"/>
      <c r="B15" s="164"/>
      <c r="C15" s="164"/>
      <c r="D15" s="164">
        <v>2</v>
      </c>
      <c r="E15" s="164"/>
      <c r="F15" s="164" t="s">
        <v>20</v>
      </c>
      <c r="G15" s="165"/>
      <c r="H15" s="166"/>
      <c r="I15" s="166"/>
      <c r="J15" s="166"/>
      <c r="K15" s="166"/>
      <c r="L15" s="167"/>
      <c r="M15" s="166"/>
      <c r="N15" s="168"/>
      <c r="O15" s="166"/>
      <c r="P15" s="127">
        <f t="shared" si="1"/>
        <v>0</v>
      </c>
      <c r="Q15" s="23"/>
      <c r="R15" s="23"/>
      <c r="S15" s="23"/>
      <c r="T15" s="23"/>
      <c r="U15" s="23"/>
      <c r="V15" s="23"/>
      <c r="W15" s="23"/>
      <c r="X15" s="23"/>
    </row>
    <row r="16" spans="1:24" ht="13.5">
      <c r="A16" s="195"/>
      <c r="B16" s="164"/>
      <c r="C16" s="164"/>
      <c r="D16" s="164">
        <v>3</v>
      </c>
      <c r="E16" s="164"/>
      <c r="F16" s="164" t="s">
        <v>21</v>
      </c>
      <c r="G16" s="165"/>
      <c r="H16" s="166"/>
      <c r="I16" s="166"/>
      <c r="J16" s="166"/>
      <c r="K16" s="166"/>
      <c r="L16" s="167"/>
      <c r="M16" s="166"/>
      <c r="N16" s="168"/>
      <c r="O16" s="166"/>
      <c r="P16" s="127">
        <f t="shared" si="1"/>
        <v>0</v>
      </c>
      <c r="Q16" s="23"/>
      <c r="R16" s="23"/>
      <c r="S16" s="23"/>
      <c r="T16" s="23"/>
      <c r="U16" s="23"/>
      <c r="V16" s="23"/>
      <c r="W16" s="23"/>
      <c r="X16" s="23"/>
    </row>
    <row r="17" spans="1:24" ht="13.5">
      <c r="A17" s="195"/>
      <c r="B17" s="164"/>
      <c r="C17" s="164"/>
      <c r="D17" s="164">
        <v>4</v>
      </c>
      <c r="E17" s="164"/>
      <c r="F17" s="164" t="s">
        <v>22</v>
      </c>
      <c r="G17" s="165"/>
      <c r="H17" s="166"/>
      <c r="I17" s="166"/>
      <c r="J17" s="166"/>
      <c r="K17" s="166"/>
      <c r="L17" s="167"/>
      <c r="M17" s="166"/>
      <c r="N17" s="168"/>
      <c r="O17" s="166"/>
      <c r="P17" s="127">
        <f t="shared" si="1"/>
        <v>0</v>
      </c>
      <c r="Q17" s="23"/>
      <c r="R17" s="23"/>
      <c r="S17" s="23"/>
      <c r="T17" s="23"/>
      <c r="U17" s="23"/>
      <c r="V17" s="23"/>
      <c r="W17" s="23"/>
      <c r="X17" s="23"/>
    </row>
    <row r="18" spans="1:24" ht="14.25" thickBot="1">
      <c r="A18" s="231"/>
      <c r="B18" s="232"/>
      <c r="C18" s="232"/>
      <c r="D18" s="232">
        <v>5</v>
      </c>
      <c r="E18" s="232"/>
      <c r="F18" s="232" t="s">
        <v>23</v>
      </c>
      <c r="G18" s="233"/>
      <c r="H18" s="234"/>
      <c r="I18" s="234"/>
      <c r="J18" s="234"/>
      <c r="K18" s="234"/>
      <c r="L18" s="235"/>
      <c r="M18" s="234"/>
      <c r="N18" s="236"/>
      <c r="O18" s="234"/>
      <c r="P18" s="237">
        <f t="shared" si="1"/>
        <v>0</v>
      </c>
      <c r="Q18" s="23"/>
      <c r="R18" s="23"/>
      <c r="S18" s="23"/>
      <c r="T18" s="23"/>
      <c r="U18" s="23"/>
      <c r="V18" s="23"/>
      <c r="W18" s="23"/>
      <c r="X18" s="23"/>
    </row>
    <row r="19" spans="1:24" s="6" customFormat="1" ht="18" customHeight="1" thickBot="1">
      <c r="A19" s="141"/>
      <c r="B19" s="142"/>
      <c r="C19" s="142" t="s">
        <v>136</v>
      </c>
      <c r="D19" s="142"/>
      <c r="E19" s="142"/>
      <c r="F19" s="142"/>
      <c r="G19" s="244">
        <f aca="true" t="shared" si="3" ref="G19:M19">SUM(G20:G24)</f>
        <v>188500</v>
      </c>
      <c r="H19" s="245">
        <f t="shared" si="3"/>
        <v>27500</v>
      </c>
      <c r="I19" s="245">
        <f t="shared" si="3"/>
        <v>59000</v>
      </c>
      <c r="J19" s="245">
        <f t="shared" si="3"/>
        <v>0</v>
      </c>
      <c r="K19" s="245">
        <f t="shared" si="3"/>
        <v>0</v>
      </c>
      <c r="L19" s="246">
        <f t="shared" si="3"/>
        <v>0</v>
      </c>
      <c r="M19" s="246">
        <f t="shared" si="3"/>
        <v>0</v>
      </c>
      <c r="N19" s="247">
        <f>SUM(N20:N24)</f>
        <v>0</v>
      </c>
      <c r="O19" s="245">
        <f>SUM(O20:O24)</f>
        <v>20000</v>
      </c>
      <c r="P19" s="133">
        <f t="shared" si="1"/>
        <v>295000</v>
      </c>
      <c r="Q19" s="29"/>
      <c r="R19" s="29"/>
      <c r="S19" s="29"/>
      <c r="T19" s="29"/>
      <c r="U19" s="29"/>
      <c r="V19" s="29"/>
      <c r="W19" s="29"/>
      <c r="X19" s="29"/>
    </row>
    <row r="20" spans="1:24" ht="13.5">
      <c r="A20" s="238"/>
      <c r="B20" s="239"/>
      <c r="C20" s="239"/>
      <c r="D20" s="239">
        <v>1</v>
      </c>
      <c r="E20" s="239"/>
      <c r="F20" s="239" t="s">
        <v>19</v>
      </c>
      <c r="G20" s="240">
        <f>'P2.1Buxheti Vjetor 2021'!G20</f>
        <v>188500</v>
      </c>
      <c r="H20" s="241">
        <f>'P2.1Buxheti Vjetor 2021'!H20</f>
        <v>27500</v>
      </c>
      <c r="I20" s="241">
        <f>'P2.1Buxheti Vjetor 2021'!I20</f>
        <v>59000</v>
      </c>
      <c r="J20" s="241"/>
      <c r="K20" s="241"/>
      <c r="L20" s="242"/>
      <c r="M20" s="241"/>
      <c r="N20" s="243"/>
      <c r="O20" s="241">
        <f>'P2.1Buxheti Vjetor 2021'!O20</f>
        <v>20000</v>
      </c>
      <c r="P20" s="135">
        <f t="shared" si="1"/>
        <v>295000</v>
      </c>
      <c r="Q20" s="23"/>
      <c r="R20" s="23"/>
      <c r="S20" s="23"/>
      <c r="T20" s="23"/>
      <c r="U20" s="23"/>
      <c r="V20" s="23"/>
      <c r="W20" s="23"/>
      <c r="X20" s="23"/>
    </row>
    <row r="21" spans="1:24" ht="13.5">
      <c r="A21" s="195"/>
      <c r="B21" s="164"/>
      <c r="C21" s="164"/>
      <c r="D21" s="164">
        <v>2</v>
      </c>
      <c r="E21" s="164"/>
      <c r="F21" s="164" t="s">
        <v>20</v>
      </c>
      <c r="G21" s="165"/>
      <c r="H21" s="166"/>
      <c r="I21" s="166"/>
      <c r="J21" s="166"/>
      <c r="K21" s="166"/>
      <c r="L21" s="167"/>
      <c r="M21" s="166"/>
      <c r="N21" s="168"/>
      <c r="O21" s="166"/>
      <c r="P21" s="127">
        <f t="shared" si="1"/>
        <v>0</v>
      </c>
      <c r="Q21" s="23"/>
      <c r="R21" s="23"/>
      <c r="S21" s="23"/>
      <c r="T21" s="23"/>
      <c r="U21" s="23"/>
      <c r="V21" s="23"/>
      <c r="W21" s="23"/>
      <c r="X21" s="23"/>
    </row>
    <row r="22" spans="1:24" ht="13.5">
      <c r="A22" s="195"/>
      <c r="B22" s="164"/>
      <c r="C22" s="164"/>
      <c r="D22" s="164">
        <v>3</v>
      </c>
      <c r="E22" s="164"/>
      <c r="F22" s="164" t="s">
        <v>21</v>
      </c>
      <c r="G22" s="165"/>
      <c r="H22" s="166"/>
      <c r="I22" s="166"/>
      <c r="J22" s="166"/>
      <c r="K22" s="166"/>
      <c r="L22" s="167"/>
      <c r="M22" s="166"/>
      <c r="N22" s="168"/>
      <c r="O22" s="166"/>
      <c r="P22" s="127">
        <f t="shared" si="1"/>
        <v>0</v>
      </c>
      <c r="Q22" s="23"/>
      <c r="R22" s="23"/>
      <c r="S22" s="23"/>
      <c r="T22" s="23"/>
      <c r="U22" s="23"/>
      <c r="V22" s="23"/>
      <c r="W22" s="23"/>
      <c r="X22" s="23"/>
    </row>
    <row r="23" spans="1:24" ht="13.5">
      <c r="A23" s="195"/>
      <c r="B23" s="164"/>
      <c r="C23" s="164"/>
      <c r="D23" s="164">
        <v>4</v>
      </c>
      <c r="E23" s="164"/>
      <c r="F23" s="164" t="s">
        <v>22</v>
      </c>
      <c r="G23" s="165"/>
      <c r="H23" s="166"/>
      <c r="I23" s="166"/>
      <c r="J23" s="166"/>
      <c r="K23" s="166"/>
      <c r="L23" s="167"/>
      <c r="M23" s="166"/>
      <c r="N23" s="168"/>
      <c r="O23" s="166"/>
      <c r="P23" s="127">
        <f t="shared" si="1"/>
        <v>0</v>
      </c>
      <c r="Q23" s="23"/>
      <c r="R23" s="23"/>
      <c r="S23" s="23"/>
      <c r="T23" s="23"/>
      <c r="U23" s="23"/>
      <c r="V23" s="23"/>
      <c r="W23" s="23"/>
      <c r="X23" s="23"/>
    </row>
    <row r="24" spans="1:24" ht="14.25" thickBot="1">
      <c r="A24" s="196"/>
      <c r="B24" s="187"/>
      <c r="C24" s="187"/>
      <c r="D24" s="187">
        <v>5</v>
      </c>
      <c r="E24" s="187"/>
      <c r="F24" s="187" t="s">
        <v>23</v>
      </c>
      <c r="G24" s="188"/>
      <c r="H24" s="189"/>
      <c r="I24" s="189"/>
      <c r="J24" s="189"/>
      <c r="K24" s="189"/>
      <c r="L24" s="190"/>
      <c r="M24" s="189"/>
      <c r="N24" s="191"/>
      <c r="O24" s="189"/>
      <c r="P24" s="128">
        <f t="shared" si="1"/>
        <v>0</v>
      </c>
      <c r="Q24" s="23"/>
      <c r="R24" s="23"/>
      <c r="S24" s="23"/>
      <c r="T24" s="23"/>
      <c r="U24" s="23"/>
      <c r="V24" s="23"/>
      <c r="W24" s="23"/>
      <c r="X24" s="23"/>
    </row>
    <row r="25" spans="1:24" s="6" customFormat="1" ht="18" customHeight="1" hidden="1">
      <c r="A25" s="84"/>
      <c r="B25" s="192"/>
      <c r="C25" s="192">
        <v>3</v>
      </c>
      <c r="D25" s="192" t="s">
        <v>18</v>
      </c>
      <c r="E25" s="192"/>
      <c r="F25" s="192"/>
      <c r="G25" s="193">
        <f aca="true" t="shared" si="4" ref="G25:M25">SUM(G26:G30)</f>
        <v>0</v>
      </c>
      <c r="H25" s="86">
        <f t="shared" si="4"/>
        <v>0</v>
      </c>
      <c r="I25" s="86">
        <f t="shared" si="4"/>
        <v>0</v>
      </c>
      <c r="J25" s="86">
        <f t="shared" si="4"/>
        <v>0</v>
      </c>
      <c r="K25" s="86">
        <f t="shared" si="4"/>
        <v>0</v>
      </c>
      <c r="L25" s="194">
        <f t="shared" si="4"/>
        <v>0</v>
      </c>
      <c r="M25" s="194">
        <f t="shared" si="4"/>
        <v>0</v>
      </c>
      <c r="N25" s="85">
        <f>SUM(N26:N30)</f>
        <v>0</v>
      </c>
      <c r="O25" s="86">
        <f>SUM(O26:O30)</f>
        <v>0</v>
      </c>
      <c r="P25" s="87">
        <f t="shared" si="1"/>
        <v>0</v>
      </c>
      <c r="Q25" s="29"/>
      <c r="R25" s="29"/>
      <c r="S25" s="29"/>
      <c r="T25" s="29"/>
      <c r="U25" s="29"/>
      <c r="V25" s="29"/>
      <c r="W25" s="29"/>
      <c r="X25" s="29"/>
    </row>
    <row r="26" spans="1:24" ht="13.5" hidden="1">
      <c r="A26" s="94"/>
      <c r="B26" s="95"/>
      <c r="C26" s="95"/>
      <c r="D26" s="95"/>
      <c r="E26" s="95">
        <v>1</v>
      </c>
      <c r="F26" s="95" t="s">
        <v>19</v>
      </c>
      <c r="G26" s="96"/>
      <c r="H26" s="97"/>
      <c r="I26" s="97"/>
      <c r="J26" s="97"/>
      <c r="K26" s="97"/>
      <c r="L26" s="98"/>
      <c r="M26" s="97"/>
      <c r="N26" s="99"/>
      <c r="O26" s="97"/>
      <c r="P26" s="93">
        <f t="shared" si="1"/>
        <v>0</v>
      </c>
      <c r="Q26" s="23"/>
      <c r="R26" s="23"/>
      <c r="S26" s="23"/>
      <c r="T26" s="23"/>
      <c r="U26" s="23"/>
      <c r="V26" s="23"/>
      <c r="W26" s="23"/>
      <c r="X26" s="23"/>
    </row>
    <row r="27" spans="1:24" ht="13.5" hidden="1">
      <c r="A27" s="94"/>
      <c r="B27" s="95"/>
      <c r="C27" s="95"/>
      <c r="D27" s="95"/>
      <c r="E27" s="95">
        <v>2</v>
      </c>
      <c r="F27" s="95" t="s">
        <v>20</v>
      </c>
      <c r="G27" s="96"/>
      <c r="H27" s="97"/>
      <c r="I27" s="97"/>
      <c r="J27" s="97"/>
      <c r="K27" s="97"/>
      <c r="L27" s="98"/>
      <c r="M27" s="97"/>
      <c r="N27" s="99"/>
      <c r="O27" s="97"/>
      <c r="P27" s="93">
        <f t="shared" si="1"/>
        <v>0</v>
      </c>
      <c r="Q27" s="23"/>
      <c r="R27" s="23"/>
      <c r="S27" s="23"/>
      <c r="T27" s="23"/>
      <c r="U27" s="23"/>
      <c r="V27" s="23"/>
      <c r="W27" s="23"/>
      <c r="X27" s="23"/>
    </row>
    <row r="28" spans="1:24" ht="13.5" hidden="1">
      <c r="A28" s="94"/>
      <c r="B28" s="95"/>
      <c r="C28" s="95"/>
      <c r="D28" s="95"/>
      <c r="E28" s="95">
        <v>3</v>
      </c>
      <c r="F28" s="95" t="s">
        <v>21</v>
      </c>
      <c r="G28" s="96"/>
      <c r="H28" s="97"/>
      <c r="I28" s="97"/>
      <c r="J28" s="97"/>
      <c r="K28" s="97"/>
      <c r="L28" s="98"/>
      <c r="M28" s="97"/>
      <c r="N28" s="99"/>
      <c r="O28" s="97"/>
      <c r="P28" s="93">
        <f t="shared" si="1"/>
        <v>0</v>
      </c>
      <c r="Q28" s="23"/>
      <c r="R28" s="23"/>
      <c r="S28" s="23"/>
      <c r="T28" s="23"/>
      <c r="U28" s="23"/>
      <c r="V28" s="23"/>
      <c r="W28" s="23"/>
      <c r="X28" s="23"/>
    </row>
    <row r="29" spans="1:24" ht="13.5" hidden="1">
      <c r="A29" s="94"/>
      <c r="B29" s="95"/>
      <c r="C29" s="95"/>
      <c r="D29" s="95"/>
      <c r="E29" s="95">
        <v>4</v>
      </c>
      <c r="F29" s="95" t="s">
        <v>22</v>
      </c>
      <c r="G29" s="96"/>
      <c r="H29" s="97"/>
      <c r="I29" s="97"/>
      <c r="J29" s="97"/>
      <c r="K29" s="97"/>
      <c r="L29" s="98"/>
      <c r="M29" s="97"/>
      <c r="N29" s="99"/>
      <c r="O29" s="97"/>
      <c r="P29" s="93">
        <f t="shared" si="1"/>
        <v>0</v>
      </c>
      <c r="Q29" s="23"/>
      <c r="R29" s="23"/>
      <c r="S29" s="23"/>
      <c r="T29" s="23"/>
      <c r="U29" s="23"/>
      <c r="V29" s="23"/>
      <c r="W29" s="23"/>
      <c r="X29" s="23"/>
    </row>
    <row r="30" spans="1:24" ht="13.5" hidden="1">
      <c r="A30" s="94"/>
      <c r="B30" s="95"/>
      <c r="C30" s="95"/>
      <c r="D30" s="95"/>
      <c r="E30" s="95">
        <v>5</v>
      </c>
      <c r="F30" s="95" t="s">
        <v>23</v>
      </c>
      <c r="G30" s="96"/>
      <c r="H30" s="97"/>
      <c r="I30" s="97"/>
      <c r="J30" s="97"/>
      <c r="K30" s="97"/>
      <c r="L30" s="98"/>
      <c r="M30" s="97"/>
      <c r="N30" s="99"/>
      <c r="O30" s="97"/>
      <c r="P30" s="93">
        <f t="shared" si="1"/>
        <v>0</v>
      </c>
      <c r="Q30" s="23"/>
      <c r="R30" s="23"/>
      <c r="S30" s="23"/>
      <c r="T30" s="23"/>
      <c r="U30" s="23"/>
      <c r="V30" s="23"/>
      <c r="W30" s="23"/>
      <c r="X30" s="23"/>
    </row>
    <row r="31" spans="1:24" s="6" customFormat="1" ht="18" customHeight="1" hidden="1">
      <c r="A31" s="88"/>
      <c r="B31" s="89"/>
      <c r="C31" s="89">
        <v>4</v>
      </c>
      <c r="D31" s="89" t="s">
        <v>18</v>
      </c>
      <c r="E31" s="89"/>
      <c r="F31" s="89"/>
      <c r="G31" s="90">
        <f aca="true" t="shared" si="5" ref="G31:M31">SUM(G32:G36)</f>
        <v>0</v>
      </c>
      <c r="H31" s="57">
        <f t="shared" si="5"/>
        <v>0</v>
      </c>
      <c r="I31" s="57">
        <f t="shared" si="5"/>
        <v>0</v>
      </c>
      <c r="J31" s="57">
        <f t="shared" si="5"/>
        <v>0</v>
      </c>
      <c r="K31" s="57">
        <f t="shared" si="5"/>
        <v>0</v>
      </c>
      <c r="L31" s="91">
        <f t="shared" si="5"/>
        <v>0</v>
      </c>
      <c r="M31" s="91">
        <f t="shared" si="5"/>
        <v>0</v>
      </c>
      <c r="N31" s="92">
        <f>SUM(N32:N36)</f>
        <v>0</v>
      </c>
      <c r="O31" s="57">
        <f>SUM(O32:O36)</f>
        <v>0</v>
      </c>
      <c r="P31" s="93">
        <f t="shared" si="1"/>
        <v>0</v>
      </c>
      <c r="Q31" s="29"/>
      <c r="R31" s="29"/>
      <c r="S31" s="29"/>
      <c r="T31" s="29"/>
      <c r="U31" s="29"/>
      <c r="V31" s="29"/>
      <c r="W31" s="29"/>
      <c r="X31" s="29"/>
    </row>
    <row r="32" spans="1:24" ht="13.5" hidden="1">
      <c r="A32" s="94"/>
      <c r="B32" s="95"/>
      <c r="C32" s="95"/>
      <c r="D32" s="95"/>
      <c r="E32" s="95">
        <v>1</v>
      </c>
      <c r="F32" s="95" t="s">
        <v>19</v>
      </c>
      <c r="G32" s="96"/>
      <c r="H32" s="97"/>
      <c r="I32" s="97"/>
      <c r="J32" s="97"/>
      <c r="K32" s="97"/>
      <c r="L32" s="98"/>
      <c r="M32" s="97"/>
      <c r="N32" s="99"/>
      <c r="O32" s="97"/>
      <c r="P32" s="93">
        <f t="shared" si="1"/>
        <v>0</v>
      </c>
      <c r="Q32" s="23"/>
      <c r="R32" s="23"/>
      <c r="S32" s="23"/>
      <c r="T32" s="23"/>
      <c r="U32" s="23"/>
      <c r="V32" s="23"/>
      <c r="W32" s="23"/>
      <c r="X32" s="23"/>
    </row>
    <row r="33" spans="1:24" ht="13.5" hidden="1">
      <c r="A33" s="94"/>
      <c r="B33" s="95"/>
      <c r="C33" s="95"/>
      <c r="D33" s="95"/>
      <c r="E33" s="95">
        <v>2</v>
      </c>
      <c r="F33" s="95" t="s">
        <v>20</v>
      </c>
      <c r="G33" s="96"/>
      <c r="H33" s="97"/>
      <c r="I33" s="97"/>
      <c r="J33" s="97"/>
      <c r="K33" s="97"/>
      <c r="L33" s="98"/>
      <c r="M33" s="97"/>
      <c r="N33" s="99"/>
      <c r="O33" s="97"/>
      <c r="P33" s="93">
        <f t="shared" si="1"/>
        <v>0</v>
      </c>
      <c r="Q33" s="23"/>
      <c r="R33" s="23"/>
      <c r="S33" s="23"/>
      <c r="T33" s="23"/>
      <c r="U33" s="23"/>
      <c r="V33" s="23"/>
      <c r="W33" s="23"/>
      <c r="X33" s="23"/>
    </row>
    <row r="34" spans="1:24" ht="13.5" hidden="1">
      <c r="A34" s="94"/>
      <c r="B34" s="95"/>
      <c r="C34" s="95"/>
      <c r="D34" s="95"/>
      <c r="E34" s="95">
        <v>3</v>
      </c>
      <c r="F34" s="95" t="s">
        <v>21</v>
      </c>
      <c r="G34" s="96"/>
      <c r="H34" s="97"/>
      <c r="I34" s="97"/>
      <c r="J34" s="97"/>
      <c r="K34" s="97"/>
      <c r="L34" s="98"/>
      <c r="M34" s="97"/>
      <c r="N34" s="99"/>
      <c r="O34" s="97"/>
      <c r="P34" s="93">
        <f t="shared" si="1"/>
        <v>0</v>
      </c>
      <c r="Q34" s="23"/>
      <c r="R34" s="23"/>
      <c r="S34" s="23"/>
      <c r="T34" s="23"/>
      <c r="U34" s="23"/>
      <c r="V34" s="23"/>
      <c r="W34" s="23"/>
      <c r="X34" s="23"/>
    </row>
    <row r="35" spans="1:24" ht="13.5" hidden="1">
      <c r="A35" s="94"/>
      <c r="B35" s="95"/>
      <c r="C35" s="95"/>
      <c r="D35" s="95"/>
      <c r="E35" s="95">
        <v>4</v>
      </c>
      <c r="F35" s="95" t="s">
        <v>22</v>
      </c>
      <c r="G35" s="96"/>
      <c r="H35" s="97"/>
      <c r="I35" s="97"/>
      <c r="J35" s="97"/>
      <c r="K35" s="97"/>
      <c r="L35" s="98"/>
      <c r="M35" s="97"/>
      <c r="N35" s="99"/>
      <c r="O35" s="97"/>
      <c r="P35" s="93">
        <f t="shared" si="1"/>
        <v>0</v>
      </c>
      <c r="Q35" s="23"/>
      <c r="R35" s="23"/>
      <c r="S35" s="23"/>
      <c r="T35" s="23"/>
      <c r="U35" s="23"/>
      <c r="V35" s="23"/>
      <c r="W35" s="23"/>
      <c r="X35" s="23"/>
    </row>
    <row r="36" spans="1:24" ht="13.5" hidden="1">
      <c r="A36" s="94"/>
      <c r="B36" s="95"/>
      <c r="C36" s="95"/>
      <c r="D36" s="95"/>
      <c r="E36" s="95">
        <v>5</v>
      </c>
      <c r="F36" s="95" t="s">
        <v>23</v>
      </c>
      <c r="G36" s="96"/>
      <c r="H36" s="97"/>
      <c r="I36" s="97"/>
      <c r="J36" s="97"/>
      <c r="K36" s="97"/>
      <c r="L36" s="98"/>
      <c r="M36" s="97"/>
      <c r="N36" s="99"/>
      <c r="O36" s="97"/>
      <c r="P36" s="93">
        <f t="shared" si="1"/>
        <v>0</v>
      </c>
      <c r="Q36" s="23"/>
      <c r="R36" s="23"/>
      <c r="S36" s="23"/>
      <c r="T36" s="23"/>
      <c r="U36" s="23"/>
      <c r="V36" s="23"/>
      <c r="W36" s="23"/>
      <c r="X36" s="23"/>
    </row>
    <row r="37" spans="1:24" s="6" customFormat="1" ht="18" customHeight="1" hidden="1">
      <c r="A37" s="88"/>
      <c r="B37" s="89"/>
      <c r="C37" s="89">
        <v>5</v>
      </c>
      <c r="D37" s="89" t="s">
        <v>18</v>
      </c>
      <c r="E37" s="89"/>
      <c r="F37" s="89"/>
      <c r="G37" s="90">
        <f aca="true" t="shared" si="6" ref="G37:M37">SUM(G38:G42)</f>
        <v>0</v>
      </c>
      <c r="H37" s="57">
        <f t="shared" si="6"/>
        <v>0</v>
      </c>
      <c r="I37" s="57">
        <f t="shared" si="6"/>
        <v>0</v>
      </c>
      <c r="J37" s="57">
        <f t="shared" si="6"/>
        <v>0</v>
      </c>
      <c r="K37" s="57">
        <f t="shared" si="6"/>
        <v>0</v>
      </c>
      <c r="L37" s="91">
        <f t="shared" si="6"/>
        <v>0</v>
      </c>
      <c r="M37" s="91">
        <f t="shared" si="6"/>
        <v>0</v>
      </c>
      <c r="N37" s="92">
        <f>SUM(N38:N42)</f>
        <v>0</v>
      </c>
      <c r="O37" s="57">
        <f>SUM(O38:O42)</f>
        <v>0</v>
      </c>
      <c r="P37" s="93">
        <f t="shared" si="1"/>
        <v>0</v>
      </c>
      <c r="Q37" s="29"/>
      <c r="R37" s="29"/>
      <c r="S37" s="29"/>
      <c r="T37" s="29"/>
      <c r="U37" s="29"/>
      <c r="V37" s="29"/>
      <c r="W37" s="29"/>
      <c r="X37" s="29"/>
    </row>
    <row r="38" spans="1:24" s="6" customFormat="1" ht="13.5" hidden="1">
      <c r="A38" s="88"/>
      <c r="B38" s="89"/>
      <c r="C38" s="89"/>
      <c r="D38" s="95"/>
      <c r="E38" s="95">
        <v>1</v>
      </c>
      <c r="F38" s="95" t="s">
        <v>19</v>
      </c>
      <c r="G38" s="90"/>
      <c r="H38" s="57"/>
      <c r="I38" s="57"/>
      <c r="J38" s="57"/>
      <c r="K38" s="57"/>
      <c r="L38" s="91"/>
      <c r="M38" s="57"/>
      <c r="N38" s="92"/>
      <c r="O38" s="57"/>
      <c r="P38" s="93">
        <f t="shared" si="1"/>
        <v>0</v>
      </c>
      <c r="Q38" s="29"/>
      <c r="R38" s="29"/>
      <c r="S38" s="29"/>
      <c r="T38" s="29"/>
      <c r="U38" s="29"/>
      <c r="V38" s="29"/>
      <c r="W38" s="29"/>
      <c r="X38" s="29"/>
    </row>
    <row r="39" spans="1:24" s="6" customFormat="1" ht="13.5" hidden="1">
      <c r="A39" s="88"/>
      <c r="B39" s="89"/>
      <c r="C39" s="89"/>
      <c r="D39" s="95"/>
      <c r="E39" s="95">
        <v>2</v>
      </c>
      <c r="F39" s="95" t="s">
        <v>20</v>
      </c>
      <c r="G39" s="90"/>
      <c r="H39" s="57"/>
      <c r="I39" s="57"/>
      <c r="J39" s="57"/>
      <c r="K39" s="57"/>
      <c r="L39" s="91"/>
      <c r="M39" s="57"/>
      <c r="N39" s="92"/>
      <c r="O39" s="57"/>
      <c r="P39" s="93">
        <f t="shared" si="1"/>
        <v>0</v>
      </c>
      <c r="Q39" s="29"/>
      <c r="R39" s="29"/>
      <c r="S39" s="29"/>
      <c r="T39" s="29"/>
      <c r="U39" s="29"/>
      <c r="V39" s="29"/>
      <c r="W39" s="29"/>
      <c r="X39" s="29"/>
    </row>
    <row r="40" spans="1:24" s="6" customFormat="1" ht="13.5" hidden="1">
      <c r="A40" s="88"/>
      <c r="B40" s="89"/>
      <c r="C40" s="89"/>
      <c r="D40" s="95"/>
      <c r="E40" s="95">
        <v>3</v>
      </c>
      <c r="F40" s="95" t="s">
        <v>21</v>
      </c>
      <c r="G40" s="90"/>
      <c r="H40" s="57"/>
      <c r="I40" s="57"/>
      <c r="J40" s="57"/>
      <c r="K40" s="57"/>
      <c r="L40" s="91"/>
      <c r="M40" s="57"/>
      <c r="N40" s="92"/>
      <c r="O40" s="57"/>
      <c r="P40" s="93">
        <f t="shared" si="1"/>
        <v>0</v>
      </c>
      <c r="Q40" s="29"/>
      <c r="R40" s="29"/>
      <c r="S40" s="29"/>
      <c r="T40" s="29"/>
      <c r="U40" s="29"/>
      <c r="V40" s="29"/>
      <c r="W40" s="29"/>
      <c r="X40" s="29"/>
    </row>
    <row r="41" spans="1:24" s="6" customFormat="1" ht="13.5" hidden="1">
      <c r="A41" s="88"/>
      <c r="B41" s="89"/>
      <c r="C41" s="89"/>
      <c r="D41" s="95"/>
      <c r="E41" s="95">
        <v>4</v>
      </c>
      <c r="F41" s="95" t="s">
        <v>22</v>
      </c>
      <c r="G41" s="90"/>
      <c r="H41" s="57"/>
      <c r="I41" s="57"/>
      <c r="J41" s="57"/>
      <c r="K41" s="57"/>
      <c r="L41" s="91"/>
      <c r="M41" s="57"/>
      <c r="N41" s="92"/>
      <c r="O41" s="57"/>
      <c r="P41" s="93">
        <f t="shared" si="1"/>
        <v>0</v>
      </c>
      <c r="Q41" s="29"/>
      <c r="R41" s="29"/>
      <c r="S41" s="29"/>
      <c r="T41" s="29"/>
      <c r="U41" s="29"/>
      <c r="V41" s="29"/>
      <c r="W41" s="29"/>
      <c r="X41" s="29"/>
    </row>
    <row r="42" spans="1:24" ht="14.25" hidden="1" thickBot="1">
      <c r="A42" s="100"/>
      <c r="B42" s="101"/>
      <c r="C42" s="101"/>
      <c r="D42" s="101"/>
      <c r="E42" s="101">
        <v>5</v>
      </c>
      <c r="F42" s="102" t="s">
        <v>23</v>
      </c>
      <c r="G42" s="103"/>
      <c r="H42" s="104"/>
      <c r="I42" s="104"/>
      <c r="J42" s="104"/>
      <c r="K42" s="104"/>
      <c r="L42" s="105"/>
      <c r="M42" s="104"/>
      <c r="N42" s="106"/>
      <c r="O42" s="104"/>
      <c r="P42" s="107">
        <f t="shared" si="1"/>
        <v>0</v>
      </c>
      <c r="Q42" s="23"/>
      <c r="R42" s="23"/>
      <c r="S42" s="23"/>
      <c r="T42" s="23"/>
      <c r="U42" s="23"/>
      <c r="V42" s="23"/>
      <c r="W42" s="23"/>
      <c r="X42" s="23"/>
    </row>
    <row r="43" spans="1:24" ht="12.75" customHeight="1" hidden="1" thickTop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23"/>
      <c r="R43" s="23"/>
      <c r="S43" s="23"/>
      <c r="T43" s="23"/>
      <c r="U43" s="23"/>
      <c r="V43" s="23"/>
      <c r="W43" s="23"/>
      <c r="X43" s="23"/>
    </row>
    <row r="44" spans="1:24" ht="12.75" customHeight="1" thickBo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23"/>
      <c r="R44" s="23"/>
      <c r="S44" s="23"/>
      <c r="T44" s="23"/>
      <c r="U44" s="23"/>
      <c r="V44" s="23"/>
      <c r="W44" s="23"/>
      <c r="X44" s="23"/>
    </row>
    <row r="45" spans="1:24" ht="37.5" customHeight="1">
      <c r="A45" s="58"/>
      <c r="B45" s="58"/>
      <c r="C45" s="58"/>
      <c r="D45" s="58"/>
      <c r="E45" s="58"/>
      <c r="F45" s="521" t="s">
        <v>89</v>
      </c>
      <c r="G45" s="145" t="s">
        <v>51</v>
      </c>
      <c r="H45" s="146" t="s">
        <v>408</v>
      </c>
      <c r="I45" s="147" t="s">
        <v>409</v>
      </c>
      <c r="J45" s="58"/>
      <c r="K45" s="521" t="s">
        <v>88</v>
      </c>
      <c r="L45" s="145" t="s">
        <v>51</v>
      </c>
      <c r="M45" s="146" t="s">
        <v>410</v>
      </c>
      <c r="N45" s="147" t="s">
        <v>411</v>
      </c>
      <c r="O45" s="58"/>
      <c r="P45" s="58"/>
      <c r="Q45" s="23"/>
      <c r="R45" s="23"/>
      <c r="S45" s="23"/>
      <c r="T45" s="23"/>
      <c r="U45" s="23"/>
      <c r="V45" s="23"/>
      <c r="W45" s="23"/>
      <c r="X45" s="23"/>
    </row>
    <row r="46" spans="1:24" ht="13.5">
      <c r="A46" s="58"/>
      <c r="B46" s="58"/>
      <c r="C46" s="58"/>
      <c r="D46" s="58"/>
      <c r="E46" s="58"/>
      <c r="F46" s="522"/>
      <c r="G46" s="136" t="s">
        <v>83</v>
      </c>
      <c r="H46" s="137"/>
      <c r="I46" s="148"/>
      <c r="J46" s="58"/>
      <c r="K46" s="522"/>
      <c r="L46" s="136" t="s">
        <v>83</v>
      </c>
      <c r="M46" s="137"/>
      <c r="N46" s="148"/>
      <c r="O46" s="58"/>
      <c r="P46" s="58"/>
      <c r="Q46" s="23"/>
      <c r="R46" s="23"/>
      <c r="S46" s="23"/>
      <c r="T46" s="23"/>
      <c r="U46" s="23"/>
      <c r="V46" s="23"/>
      <c r="W46" s="23"/>
      <c r="X46" s="23"/>
    </row>
    <row r="47" spans="1:24" ht="14.25" thickBot="1">
      <c r="A47" s="58"/>
      <c r="B47" s="58"/>
      <c r="C47" s="58"/>
      <c r="D47" s="58"/>
      <c r="E47" s="58"/>
      <c r="F47" s="523"/>
      <c r="G47" s="149" t="s">
        <v>52</v>
      </c>
      <c r="H47" s="580" t="s">
        <v>493</v>
      </c>
      <c r="I47" s="581"/>
      <c r="J47" s="58"/>
      <c r="K47" s="523"/>
      <c r="L47" s="149" t="s">
        <v>52</v>
      </c>
      <c r="M47" s="580" t="s">
        <v>493</v>
      </c>
      <c r="N47" s="581"/>
      <c r="O47" s="58"/>
      <c r="P47" s="58"/>
      <c r="Q47" s="23"/>
      <c r="R47" s="23"/>
      <c r="S47" s="23"/>
      <c r="T47" s="23"/>
      <c r="U47" s="23"/>
      <c r="V47" s="23"/>
      <c r="W47" s="23"/>
      <c r="X47" s="23"/>
    </row>
    <row r="48" spans="1:24" ht="13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13.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ht="13.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13.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13.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ht="13.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ht="13.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ht="13.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ht="13.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13.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ht="13.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ht="13.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ht="13.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ht="13.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 ht="13.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 ht="13.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ht="13.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ht="13.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ht="13.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 ht="13.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1:24" ht="13.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 ht="13.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ht="13.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ht="13.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ht="13.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1:24" ht="13.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1:24" ht="13.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ht="13.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ht="13.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ht="13.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ht="13.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 ht="13.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1:24" ht="13.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 ht="13.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 ht="13.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 ht="13.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 ht="13.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1:24" ht="13.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1:24" ht="13.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1:24" ht="13.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 ht="13.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 ht="13.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 ht="13.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24" ht="13.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pans="1:24" ht="13.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4" ht="13.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 ht="13.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 ht="13.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 ht="13.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  <row r="97" spans="1:24" ht="13.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</row>
    <row r="98" spans="1:24" ht="13.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1:24" ht="13.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 ht="13.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ht="13.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 ht="13.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24" ht="13.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</row>
    <row r="104" spans="1:24" ht="13.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24" ht="13.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 ht="13.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 ht="13.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 ht="13.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1:24" ht="13.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</row>
    <row r="110" spans="1:24" ht="13.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 ht="13.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 ht="13.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</sheetData>
  <sheetProtection/>
  <mergeCells count="9">
    <mergeCell ref="A3:F3"/>
    <mergeCell ref="N4:P4"/>
    <mergeCell ref="H6:K6"/>
    <mergeCell ref="F45:F47"/>
    <mergeCell ref="K45:K47"/>
    <mergeCell ref="H7:K7"/>
    <mergeCell ref="B12:F12"/>
    <mergeCell ref="H47:I47"/>
    <mergeCell ref="M47:N4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4" r:id="rId1"/>
  <headerFooter alignWithMargins="0">
    <oddFooter>&amp;R1.A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F96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9.140625" style="317" customWidth="1"/>
    <col min="2" max="2" width="44.28125" style="275" customWidth="1"/>
    <col min="3" max="3" width="11.28125" style="275" customWidth="1"/>
    <col min="4" max="4" width="10.57421875" style="275" customWidth="1"/>
    <col min="5" max="5" width="13.140625" style="275" bestFit="1" customWidth="1"/>
    <col min="6" max="6" width="14.57421875" style="275" customWidth="1"/>
    <col min="7" max="7" width="13.140625" style="275" bestFit="1" customWidth="1"/>
    <col min="8" max="8" width="9.57421875" style="275" bestFit="1" customWidth="1"/>
    <col min="9" max="9" width="13.140625" style="275" bestFit="1" customWidth="1"/>
    <col min="10" max="10" width="11.421875" style="275" customWidth="1"/>
    <col min="11" max="11" width="13.8515625" style="275" customWidth="1"/>
    <col min="12" max="12" width="13.140625" style="275" customWidth="1"/>
    <col min="13" max="13" width="14.140625" style="275" bestFit="1" customWidth="1"/>
    <col min="14" max="14" width="9.8515625" style="275" bestFit="1" customWidth="1"/>
    <col min="15" max="15" width="13.7109375" style="275" bestFit="1" customWidth="1"/>
    <col min="16" max="16" width="12.00390625" style="275" bestFit="1" customWidth="1"/>
    <col min="17" max="18" width="9.140625" style="275" customWidth="1"/>
    <col min="19" max="19" width="14.7109375" style="275" bestFit="1" customWidth="1"/>
    <col min="20" max="20" width="11.57421875" style="275" customWidth="1"/>
    <col min="21" max="21" width="10.57421875" style="275" bestFit="1" customWidth="1"/>
    <col min="22" max="22" width="11.7109375" style="275" bestFit="1" customWidth="1"/>
    <col min="23" max="23" width="9.140625" style="275" customWidth="1"/>
    <col min="24" max="24" width="9.421875" style="275" bestFit="1" customWidth="1"/>
    <col min="25" max="25" width="12.57421875" style="275" customWidth="1"/>
    <col min="26" max="26" width="13.421875" style="317" bestFit="1" customWidth="1"/>
    <col min="27" max="27" width="13.7109375" style="275" bestFit="1" customWidth="1"/>
    <col min="28" max="28" width="16.57421875" style="275" bestFit="1" customWidth="1"/>
    <col min="29" max="29" width="12.00390625" style="275" bestFit="1" customWidth="1"/>
    <col min="30" max="30" width="14.140625" style="275" customWidth="1"/>
    <col min="31" max="31" width="17.8515625" style="275" bestFit="1" customWidth="1"/>
    <col min="32" max="32" width="12.00390625" style="275" bestFit="1" customWidth="1"/>
    <col min="33" max="16384" width="9.140625" style="275" customWidth="1"/>
  </cols>
  <sheetData>
    <row r="1" spans="1:31" ht="15">
      <c r="A1" s="261" t="s">
        <v>84</v>
      </c>
      <c r="B1" s="34"/>
      <c r="C1" s="34"/>
      <c r="D1" s="34"/>
      <c r="E1" s="34"/>
      <c r="F1" s="34"/>
      <c r="G1" s="34"/>
      <c r="H1" s="34"/>
      <c r="I1" s="262"/>
      <c r="J1" s="263"/>
      <c r="K1" s="264"/>
      <c r="L1" s="265"/>
      <c r="M1" s="266"/>
      <c r="N1" s="267"/>
      <c r="O1" s="268"/>
      <c r="P1" s="268"/>
      <c r="Q1" s="269"/>
      <c r="R1" s="269"/>
      <c r="S1" s="270"/>
      <c r="T1" s="268"/>
      <c r="U1" s="271"/>
      <c r="V1" s="268"/>
      <c r="W1" s="270"/>
      <c r="X1" s="268"/>
      <c r="Y1" s="268"/>
      <c r="Z1" s="320"/>
      <c r="AA1" s="273"/>
      <c r="AB1" s="272"/>
      <c r="AC1" s="272"/>
      <c r="AD1" s="272"/>
      <c r="AE1" s="274"/>
    </row>
    <row r="2" spans="1:31" ht="15.75" thickBot="1">
      <c r="A2" s="59"/>
      <c r="B2" s="35"/>
      <c r="C2" s="276"/>
      <c r="D2" s="276"/>
      <c r="E2" s="276"/>
      <c r="F2" s="276"/>
      <c r="G2" s="276"/>
      <c r="H2" s="276"/>
      <c r="I2" s="262"/>
      <c r="J2" s="263"/>
      <c r="K2" s="264"/>
      <c r="L2" s="265"/>
      <c r="M2" s="266"/>
      <c r="N2" s="267"/>
      <c r="O2" s="268"/>
      <c r="P2" s="268"/>
      <c r="Q2" s="269"/>
      <c r="R2" s="269"/>
      <c r="S2" s="270"/>
      <c r="T2" s="268"/>
      <c r="U2" s="271"/>
      <c r="V2" s="268"/>
      <c r="W2" s="270"/>
      <c r="X2" s="268"/>
      <c r="Y2" s="268"/>
      <c r="Z2" s="320"/>
      <c r="AA2" s="273"/>
      <c r="AB2" s="272"/>
      <c r="AC2" s="272"/>
      <c r="AD2" s="272"/>
      <c r="AE2" s="274"/>
    </row>
    <row r="3" spans="1:31" ht="15">
      <c r="A3" s="519" t="s">
        <v>253</v>
      </c>
      <c r="B3" s="520"/>
      <c r="C3" s="520"/>
      <c r="D3" s="520"/>
      <c r="E3" s="520"/>
      <c r="F3" s="520"/>
      <c r="G3" s="60"/>
      <c r="H3" s="60"/>
      <c r="I3" s="262"/>
      <c r="J3" s="263"/>
      <c r="K3" s="264"/>
      <c r="L3" s="265"/>
      <c r="M3" s="266"/>
      <c r="N3" s="267"/>
      <c r="O3" s="268"/>
      <c r="P3" s="268"/>
      <c r="Q3" s="269"/>
      <c r="R3" s="269"/>
      <c r="S3" s="270"/>
      <c r="T3" s="268"/>
      <c r="U3" s="271"/>
      <c r="V3" s="268"/>
      <c r="W3" s="270"/>
      <c r="X3" s="268"/>
      <c r="Y3" s="268"/>
      <c r="Z3" s="320"/>
      <c r="AA3" s="273"/>
      <c r="AB3" s="272"/>
      <c r="AC3" s="272"/>
      <c r="AD3" s="272"/>
      <c r="AE3" s="274"/>
    </row>
    <row r="4" spans="1:31" ht="15">
      <c r="A4" s="63"/>
      <c r="B4" s="64"/>
      <c r="C4" s="64"/>
      <c r="D4" s="64"/>
      <c r="E4" s="64"/>
      <c r="F4" s="64"/>
      <c r="G4" s="65"/>
      <c r="H4" s="64"/>
      <c r="I4" s="262"/>
      <c r="J4" s="263"/>
      <c r="K4" s="264"/>
      <c r="L4" s="265"/>
      <c r="M4" s="266"/>
      <c r="N4" s="267"/>
      <c r="O4" s="268"/>
      <c r="P4" s="268"/>
      <c r="Q4" s="269"/>
      <c r="R4" s="269"/>
      <c r="S4" s="270"/>
      <c r="T4" s="268"/>
      <c r="U4" s="271"/>
      <c r="V4" s="268"/>
      <c r="W4" s="270"/>
      <c r="X4" s="268"/>
      <c r="Y4" s="268"/>
      <c r="Z4" s="320"/>
      <c r="AA4" s="273"/>
      <c r="AB4" s="272"/>
      <c r="AC4" s="272"/>
      <c r="AD4" s="272"/>
      <c r="AE4" s="274"/>
    </row>
    <row r="5" spans="1:31" ht="15">
      <c r="A5" s="63"/>
      <c r="B5" s="64"/>
      <c r="C5" s="64"/>
      <c r="D5" s="64"/>
      <c r="E5" s="64"/>
      <c r="F5" s="64"/>
      <c r="G5" s="64"/>
      <c r="H5" s="64"/>
      <c r="I5" s="262"/>
      <c r="J5" s="263"/>
      <c r="K5" s="264"/>
      <c r="L5" s="265"/>
      <c r="M5" s="266"/>
      <c r="N5" s="267"/>
      <c r="O5" s="268"/>
      <c r="P5" s="268"/>
      <c r="Q5" s="269"/>
      <c r="R5" s="269"/>
      <c r="S5" s="270"/>
      <c r="T5" s="268"/>
      <c r="U5" s="271"/>
      <c r="V5" s="268"/>
      <c r="W5" s="270"/>
      <c r="X5" s="268"/>
      <c r="Y5" s="268"/>
      <c r="Z5" s="320"/>
      <c r="AA5" s="273"/>
      <c r="AB5" s="272"/>
      <c r="AC5" s="272"/>
      <c r="AD5" s="272"/>
      <c r="AE5" s="274"/>
    </row>
    <row r="6" spans="1:31" ht="15">
      <c r="A6" s="116"/>
      <c r="B6" s="117"/>
      <c r="C6" s="118"/>
      <c r="D6" s="72" t="s">
        <v>3</v>
      </c>
      <c r="E6" s="517" t="s">
        <v>2</v>
      </c>
      <c r="F6" s="517"/>
      <c r="G6" s="517"/>
      <c r="H6" s="518"/>
      <c r="I6" s="262"/>
      <c r="J6" s="263"/>
      <c r="K6" s="264"/>
      <c r="L6" s="265"/>
      <c r="M6" s="266"/>
      <c r="N6" s="267"/>
      <c r="O6" s="268"/>
      <c r="P6" s="268"/>
      <c r="Q6" s="269"/>
      <c r="R6" s="269"/>
      <c r="S6" s="270"/>
      <c r="T6" s="268"/>
      <c r="U6" s="271"/>
      <c r="V6" s="268"/>
      <c r="W6" s="270"/>
      <c r="X6" s="268"/>
      <c r="Y6" s="268"/>
      <c r="Z6" s="320"/>
      <c r="AA6" s="273"/>
      <c r="AB6" s="272"/>
      <c r="AC6" s="272"/>
      <c r="AD6" s="272"/>
      <c r="AE6" s="274"/>
    </row>
    <row r="7" spans="1:31" ht="15">
      <c r="A7" s="534" t="s">
        <v>86</v>
      </c>
      <c r="B7" s="535"/>
      <c r="C7" s="536"/>
      <c r="D7" s="177">
        <v>29</v>
      </c>
      <c r="E7" s="537" t="s">
        <v>292</v>
      </c>
      <c r="F7" s="538"/>
      <c r="G7" s="538"/>
      <c r="H7" s="539"/>
      <c r="I7" s="262"/>
      <c r="J7" s="263"/>
      <c r="K7" s="264"/>
      <c r="L7" s="265"/>
      <c r="M7" s="277"/>
      <c r="N7" s="267"/>
      <c r="O7" s="268"/>
      <c r="P7" s="268"/>
      <c r="Q7" s="268"/>
      <c r="R7" s="278"/>
      <c r="S7" s="279"/>
      <c r="T7" s="280"/>
      <c r="U7" s="281"/>
      <c r="V7" s="280"/>
      <c r="W7" s="279"/>
      <c r="X7" s="279"/>
      <c r="Y7" s="279"/>
      <c r="Z7" s="321"/>
      <c r="AA7" s="273"/>
      <c r="AB7" s="282"/>
      <c r="AC7" s="283"/>
      <c r="AD7" s="284"/>
      <c r="AE7" s="274"/>
    </row>
    <row r="8" spans="1:31" ht="15">
      <c r="A8" s="285"/>
      <c r="B8" s="285"/>
      <c r="C8" s="285"/>
      <c r="D8" s="286"/>
      <c r="E8" s="287"/>
      <c r="F8" s="287"/>
      <c r="G8" s="287"/>
      <c r="H8" s="287"/>
      <c r="I8" s="262"/>
      <c r="J8" s="263"/>
      <c r="K8" s="264"/>
      <c r="L8" s="265"/>
      <c r="M8" s="277"/>
      <c r="N8" s="267"/>
      <c r="O8" s="268"/>
      <c r="P8" s="268"/>
      <c r="Q8" s="268"/>
      <c r="R8" s="278"/>
      <c r="S8" s="279"/>
      <c r="T8" s="280"/>
      <c r="U8" s="281"/>
      <c r="V8" s="280"/>
      <c r="W8" s="279"/>
      <c r="X8" s="279"/>
      <c r="Y8" s="279"/>
      <c r="Z8" s="321"/>
      <c r="AA8" s="273"/>
      <c r="AB8" s="282"/>
      <c r="AC8" s="283"/>
      <c r="AD8" s="284"/>
      <c r="AE8" s="274"/>
    </row>
    <row r="9" spans="1:31" ht="15">
      <c r="A9" s="288"/>
      <c r="B9" s="289" t="s">
        <v>65</v>
      </c>
      <c r="C9" s="290"/>
      <c r="D9" s="291"/>
      <c r="E9" s="291"/>
      <c r="F9" s="292" t="s">
        <v>331</v>
      </c>
      <c r="G9" s="292"/>
      <c r="H9" s="292"/>
      <c r="I9" s="293"/>
      <c r="J9" s="294"/>
      <c r="K9" s="294"/>
      <c r="L9" s="267"/>
      <c r="M9" s="295"/>
      <c r="N9" s="267"/>
      <c r="O9" s="268"/>
      <c r="P9" s="268"/>
      <c r="Q9" s="268"/>
      <c r="R9" s="278"/>
      <c r="S9" s="279"/>
      <c r="T9" s="280"/>
      <c r="U9" s="281"/>
      <c r="V9" s="280"/>
      <c r="W9" s="279"/>
      <c r="X9" s="279"/>
      <c r="Y9" s="279"/>
      <c r="Z9" s="321"/>
      <c r="AA9" s="273"/>
      <c r="AB9" s="282"/>
      <c r="AC9" s="283"/>
      <c r="AD9" s="284"/>
      <c r="AE9" s="274"/>
    </row>
    <row r="10" spans="1:31" ht="15">
      <c r="A10" s="288"/>
      <c r="B10" s="289"/>
      <c r="C10" s="290"/>
      <c r="D10" s="291"/>
      <c r="E10" s="291"/>
      <c r="F10" s="292"/>
      <c r="G10" s="292"/>
      <c r="H10" s="292"/>
      <c r="I10" s="274"/>
      <c r="J10" s="294"/>
      <c r="K10" s="274"/>
      <c r="L10" s="267"/>
      <c r="M10" s="295"/>
      <c r="N10" s="267"/>
      <c r="O10" s="268"/>
      <c r="P10" s="268"/>
      <c r="Q10" s="268"/>
      <c r="R10" s="278"/>
      <c r="S10" s="279"/>
      <c r="T10" s="280"/>
      <c r="U10" s="281"/>
      <c r="V10" s="280"/>
      <c r="W10" s="279"/>
      <c r="X10" s="279"/>
      <c r="Y10" s="279"/>
      <c r="Z10" s="321"/>
      <c r="AA10" s="273"/>
      <c r="AB10" s="282"/>
      <c r="AC10" s="283"/>
      <c r="AD10" s="284"/>
      <c r="AE10" s="274"/>
    </row>
    <row r="11" spans="1:31" s="322" customFormat="1" ht="22.5">
      <c r="A11" s="546"/>
      <c r="B11" s="547" t="s">
        <v>160</v>
      </c>
      <c r="C11" s="336" t="s">
        <v>161</v>
      </c>
      <c r="D11" s="337"/>
      <c r="E11" s="541" t="s">
        <v>162</v>
      </c>
      <c r="F11" s="426" t="s">
        <v>163</v>
      </c>
      <c r="G11" s="548" t="s">
        <v>164</v>
      </c>
      <c r="H11" s="338"/>
      <c r="I11" s="338"/>
      <c r="J11" s="338"/>
      <c r="K11" s="338"/>
      <c r="L11" s="339"/>
      <c r="M11" s="551" t="s">
        <v>165</v>
      </c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2" t="s">
        <v>166</v>
      </c>
      <c r="AA11" s="553" t="s">
        <v>167</v>
      </c>
      <c r="AB11" s="540" t="s">
        <v>168</v>
      </c>
      <c r="AC11" s="540" t="s">
        <v>169</v>
      </c>
      <c r="AD11" s="540" t="s">
        <v>170</v>
      </c>
      <c r="AE11" s="541" t="s">
        <v>171</v>
      </c>
    </row>
    <row r="12" spans="1:31" s="322" customFormat="1" ht="12.75">
      <c r="A12" s="546"/>
      <c r="B12" s="547"/>
      <c r="C12" s="341"/>
      <c r="D12" s="342"/>
      <c r="E12" s="541"/>
      <c r="F12" s="541" t="s">
        <v>172</v>
      </c>
      <c r="G12" s="549"/>
      <c r="H12" s="542" t="s">
        <v>173</v>
      </c>
      <c r="I12" s="543"/>
      <c r="J12" s="544" t="s">
        <v>174</v>
      </c>
      <c r="K12" s="544" t="s">
        <v>175</v>
      </c>
      <c r="L12" s="544" t="s">
        <v>176</v>
      </c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2"/>
      <c r="AA12" s="554"/>
      <c r="AB12" s="540"/>
      <c r="AC12" s="540"/>
      <c r="AD12" s="540"/>
      <c r="AE12" s="541"/>
    </row>
    <row r="13" spans="1:31" s="322" customFormat="1" ht="78.75">
      <c r="A13" s="546"/>
      <c r="B13" s="547"/>
      <c r="C13" s="343"/>
      <c r="D13" s="344"/>
      <c r="E13" s="541"/>
      <c r="F13" s="541"/>
      <c r="G13" s="550"/>
      <c r="H13" s="427" t="s">
        <v>177</v>
      </c>
      <c r="I13" s="427" t="s">
        <v>178</v>
      </c>
      <c r="J13" s="544"/>
      <c r="K13" s="544"/>
      <c r="L13" s="544"/>
      <c r="M13" s="427" t="s">
        <v>299</v>
      </c>
      <c r="N13" s="345" t="s">
        <v>179</v>
      </c>
      <c r="O13" s="427" t="s">
        <v>180</v>
      </c>
      <c r="P13" s="346" t="s">
        <v>181</v>
      </c>
      <c r="Q13" s="427" t="s">
        <v>182</v>
      </c>
      <c r="R13" s="346" t="s">
        <v>183</v>
      </c>
      <c r="S13" s="427" t="s">
        <v>184</v>
      </c>
      <c r="T13" s="427" t="s">
        <v>185</v>
      </c>
      <c r="U13" s="346" t="s">
        <v>186</v>
      </c>
      <c r="V13" s="427" t="s">
        <v>187</v>
      </c>
      <c r="W13" s="427" t="s">
        <v>188</v>
      </c>
      <c r="X13" s="346" t="s">
        <v>189</v>
      </c>
      <c r="Y13" s="427" t="s">
        <v>190</v>
      </c>
      <c r="Z13" s="552"/>
      <c r="AA13" s="555"/>
      <c r="AB13" s="540"/>
      <c r="AC13" s="540"/>
      <c r="AD13" s="540"/>
      <c r="AE13" s="541"/>
    </row>
    <row r="14" spans="1:31" s="322" customFormat="1" ht="12.75">
      <c r="A14" s="583" t="s">
        <v>58</v>
      </c>
      <c r="B14" s="584" t="s">
        <v>59</v>
      </c>
      <c r="C14" s="585">
        <v>1</v>
      </c>
      <c r="D14" s="585">
        <v>2</v>
      </c>
      <c r="E14" s="585">
        <v>3</v>
      </c>
      <c r="F14" s="585">
        <v>4</v>
      </c>
      <c r="G14" s="585">
        <v>5</v>
      </c>
      <c r="H14" s="585">
        <v>6</v>
      </c>
      <c r="I14" s="585">
        <v>7</v>
      </c>
      <c r="J14" s="585">
        <v>8</v>
      </c>
      <c r="K14" s="585" t="s">
        <v>300</v>
      </c>
      <c r="L14" s="585" t="s">
        <v>301</v>
      </c>
      <c r="M14" s="585">
        <v>11</v>
      </c>
      <c r="N14" s="586">
        <v>12</v>
      </c>
      <c r="O14" s="585">
        <v>13</v>
      </c>
      <c r="P14" s="585">
        <v>14</v>
      </c>
      <c r="Q14" s="585">
        <v>15</v>
      </c>
      <c r="R14" s="585" t="s">
        <v>302</v>
      </c>
      <c r="S14" s="585">
        <v>17</v>
      </c>
      <c r="T14" s="585" t="s">
        <v>332</v>
      </c>
      <c r="U14" s="586">
        <v>19</v>
      </c>
      <c r="V14" s="585" t="s">
        <v>333</v>
      </c>
      <c r="W14" s="585">
        <v>21</v>
      </c>
      <c r="X14" s="585">
        <v>22</v>
      </c>
      <c r="Y14" s="587">
        <v>23</v>
      </c>
      <c r="Z14" s="585">
        <v>24</v>
      </c>
      <c r="AA14" s="651">
        <v>25</v>
      </c>
      <c r="AB14" s="585">
        <v>26</v>
      </c>
      <c r="AC14" s="585">
        <v>27</v>
      </c>
      <c r="AD14" s="585">
        <v>28</v>
      </c>
      <c r="AE14" s="585">
        <v>29</v>
      </c>
    </row>
    <row r="15" spans="1:31" s="322" customFormat="1" ht="12.75">
      <c r="A15" s="354" t="s">
        <v>60</v>
      </c>
      <c r="B15" s="652" t="s">
        <v>191</v>
      </c>
      <c r="C15" s="653">
        <f>SUM(C16:C37)</f>
        <v>460</v>
      </c>
      <c r="D15" s="654">
        <f>SUM(D20:D37)</f>
        <v>0</v>
      </c>
      <c r="E15" s="654">
        <f>SUM(E16:E37)</f>
        <v>2598200</v>
      </c>
      <c r="F15" s="654">
        <f aca="true" t="shared" si="0" ref="F15:AE15">SUM(F16:F37)</f>
        <v>2602924</v>
      </c>
      <c r="G15" s="654">
        <f t="shared" si="0"/>
        <v>5201124</v>
      </c>
      <c r="H15" s="654">
        <f t="shared" si="0"/>
        <v>510</v>
      </c>
      <c r="I15" s="654">
        <f t="shared" si="0"/>
        <v>1204620</v>
      </c>
      <c r="J15" s="654">
        <f t="shared" si="0"/>
        <v>225452.9</v>
      </c>
      <c r="K15" s="654">
        <f t="shared" si="0"/>
        <v>6631196.899999999</v>
      </c>
      <c r="L15" s="654">
        <f t="shared" si="0"/>
        <v>1575764.8392</v>
      </c>
      <c r="M15" s="654">
        <f t="shared" si="0"/>
        <v>0</v>
      </c>
      <c r="N15" s="654">
        <f t="shared" si="0"/>
        <v>0</v>
      </c>
      <c r="O15" s="654">
        <f t="shared" si="0"/>
        <v>354300</v>
      </c>
      <c r="P15" s="654">
        <f t="shared" si="0"/>
        <v>3779.2</v>
      </c>
      <c r="Q15" s="654">
        <f t="shared" si="0"/>
        <v>0</v>
      </c>
      <c r="R15" s="654">
        <f t="shared" si="0"/>
        <v>0</v>
      </c>
      <c r="S15" s="654">
        <f t="shared" si="0"/>
        <v>10373232</v>
      </c>
      <c r="T15" s="654">
        <f t="shared" si="0"/>
        <v>10373.232</v>
      </c>
      <c r="U15" s="654">
        <f t="shared" si="0"/>
        <v>0</v>
      </c>
      <c r="V15" s="654">
        <f t="shared" si="0"/>
        <v>0</v>
      </c>
      <c r="W15" s="654">
        <f t="shared" si="0"/>
        <v>0</v>
      </c>
      <c r="X15" s="654">
        <f t="shared" si="0"/>
        <v>0</v>
      </c>
      <c r="Y15" s="654">
        <f t="shared" si="0"/>
        <v>14152.431999999999</v>
      </c>
      <c r="Z15" s="654">
        <f t="shared" si="0"/>
        <v>1589917.2712</v>
      </c>
      <c r="AA15" s="654">
        <f t="shared" si="0"/>
        <v>79495.86356</v>
      </c>
      <c r="AB15" s="654">
        <f t="shared" si="0"/>
        <v>632978400</v>
      </c>
      <c r="AC15" s="654">
        <f t="shared" si="0"/>
        <v>121975.35361040001</v>
      </c>
      <c r="AD15" s="654">
        <f t="shared" si="0"/>
        <v>1711892.6248104</v>
      </c>
      <c r="AE15" s="654">
        <f t="shared" si="0"/>
        <v>6645030.712117659</v>
      </c>
    </row>
    <row r="16" spans="1:31" ht="12.75">
      <c r="A16" s="588" t="s">
        <v>256</v>
      </c>
      <c r="B16" s="655" t="s">
        <v>303</v>
      </c>
      <c r="C16" s="656">
        <v>1</v>
      </c>
      <c r="D16" s="589" t="s">
        <v>193</v>
      </c>
      <c r="E16" s="590">
        <v>118100</v>
      </c>
      <c r="F16" s="590">
        <v>125186</v>
      </c>
      <c r="G16" s="590">
        <v>243286</v>
      </c>
      <c r="H16" s="591">
        <v>20</v>
      </c>
      <c r="I16" s="590">
        <v>47240</v>
      </c>
      <c r="J16" s="590">
        <v>24328.600000000002</v>
      </c>
      <c r="K16" s="590">
        <v>314854.6</v>
      </c>
      <c r="L16" s="592">
        <v>3778.2551999999996</v>
      </c>
      <c r="M16" s="593"/>
      <c r="N16" s="593">
        <v>0</v>
      </c>
      <c r="O16" s="594"/>
      <c r="P16" s="594"/>
      <c r="Q16" s="595"/>
      <c r="R16" s="592">
        <v>0</v>
      </c>
      <c r="S16" s="594"/>
      <c r="T16" s="596">
        <v>0</v>
      </c>
      <c r="U16" s="597"/>
      <c r="V16" s="598">
        <v>0</v>
      </c>
      <c r="W16" s="593"/>
      <c r="X16" s="593">
        <v>0</v>
      </c>
      <c r="Y16" s="593">
        <v>0</v>
      </c>
      <c r="Z16" s="594">
        <v>3778.2551999999996</v>
      </c>
      <c r="AA16" s="599">
        <v>188.91276</v>
      </c>
      <c r="AB16" s="600">
        <v>1376040</v>
      </c>
      <c r="AC16" s="599">
        <v>270.6363384</v>
      </c>
      <c r="AD16" s="599">
        <v>4048.8915383999997</v>
      </c>
      <c r="AE16" s="594">
        <v>314854.6</v>
      </c>
    </row>
    <row r="17" spans="1:31" ht="12.75">
      <c r="A17" s="588" t="s">
        <v>304</v>
      </c>
      <c r="B17" s="655" t="s">
        <v>305</v>
      </c>
      <c r="C17" s="656">
        <v>1</v>
      </c>
      <c r="D17" s="589" t="s">
        <v>193</v>
      </c>
      <c r="E17" s="590">
        <v>118100</v>
      </c>
      <c r="F17" s="590">
        <v>125186</v>
      </c>
      <c r="G17" s="590">
        <v>243286</v>
      </c>
      <c r="H17" s="591">
        <v>20</v>
      </c>
      <c r="I17" s="590">
        <v>47240</v>
      </c>
      <c r="J17" s="590">
        <v>12164.300000000001</v>
      </c>
      <c r="K17" s="590">
        <v>302690.3</v>
      </c>
      <c r="L17" s="592">
        <v>3632.2835999999998</v>
      </c>
      <c r="M17" s="593"/>
      <c r="N17" s="593">
        <v>0</v>
      </c>
      <c r="O17" s="594"/>
      <c r="P17" s="594"/>
      <c r="Q17" s="595"/>
      <c r="R17" s="592">
        <v>0</v>
      </c>
      <c r="S17" s="594"/>
      <c r="T17" s="596">
        <v>0</v>
      </c>
      <c r="U17" s="597"/>
      <c r="V17" s="598">
        <v>0</v>
      </c>
      <c r="W17" s="593"/>
      <c r="X17" s="593">
        <v>0</v>
      </c>
      <c r="Y17" s="593">
        <v>0</v>
      </c>
      <c r="Z17" s="594">
        <v>3632.2835999999998</v>
      </c>
      <c r="AA17" s="599">
        <v>181.61418</v>
      </c>
      <c r="AB17" s="600">
        <v>1376040</v>
      </c>
      <c r="AC17" s="599">
        <v>268.1548212</v>
      </c>
      <c r="AD17" s="599">
        <v>3900.4384211999995</v>
      </c>
      <c r="AE17" s="594">
        <v>302690.3</v>
      </c>
    </row>
    <row r="18" spans="1:31" ht="12.75">
      <c r="A18" s="588" t="s">
        <v>306</v>
      </c>
      <c r="B18" s="655" t="s">
        <v>307</v>
      </c>
      <c r="C18" s="656">
        <v>9</v>
      </c>
      <c r="D18" s="589" t="s">
        <v>193</v>
      </c>
      <c r="E18" s="590">
        <v>118100</v>
      </c>
      <c r="F18" s="590">
        <v>125186</v>
      </c>
      <c r="G18" s="590">
        <v>243286</v>
      </c>
      <c r="H18" s="591">
        <v>20</v>
      </c>
      <c r="I18" s="590">
        <v>47240</v>
      </c>
      <c r="J18" s="590"/>
      <c r="K18" s="590">
        <v>290526</v>
      </c>
      <c r="L18" s="592">
        <v>31376.808</v>
      </c>
      <c r="M18" s="594"/>
      <c r="N18" s="593">
        <v>0</v>
      </c>
      <c r="O18" s="592"/>
      <c r="P18" s="594">
        <v>0</v>
      </c>
      <c r="Q18" s="595"/>
      <c r="R18" s="592">
        <v>0</v>
      </c>
      <c r="S18" s="594"/>
      <c r="T18" s="596">
        <v>0</v>
      </c>
      <c r="U18" s="594">
        <v>0</v>
      </c>
      <c r="V18" s="598">
        <v>0</v>
      </c>
      <c r="W18" s="594"/>
      <c r="X18" s="593">
        <v>0</v>
      </c>
      <c r="Y18" s="593">
        <v>0</v>
      </c>
      <c r="Z18" s="594">
        <v>31376.808</v>
      </c>
      <c r="AA18" s="599">
        <v>1568.8404</v>
      </c>
      <c r="AB18" s="600">
        <v>12384360</v>
      </c>
      <c r="AC18" s="599">
        <v>2391.059736</v>
      </c>
      <c r="AD18" s="599">
        <v>33767.867736</v>
      </c>
      <c r="AE18" s="594">
        <v>290526</v>
      </c>
    </row>
    <row r="19" spans="1:31" ht="12.75">
      <c r="A19" s="588" t="s">
        <v>308</v>
      </c>
      <c r="B19" s="655" t="s">
        <v>309</v>
      </c>
      <c r="C19" s="637">
        <v>1</v>
      </c>
      <c r="D19" s="589" t="s">
        <v>193</v>
      </c>
      <c r="E19" s="590">
        <v>118100</v>
      </c>
      <c r="F19" s="590">
        <v>125186</v>
      </c>
      <c r="G19" s="590">
        <v>243286</v>
      </c>
      <c r="H19" s="591">
        <v>25</v>
      </c>
      <c r="I19" s="590">
        <v>59050</v>
      </c>
      <c r="J19" s="590">
        <v>12164.300000000001</v>
      </c>
      <c r="K19" s="590">
        <v>314500.3</v>
      </c>
      <c r="L19" s="592">
        <v>3774.0035999999996</v>
      </c>
      <c r="M19" s="594"/>
      <c r="N19" s="593">
        <v>0</v>
      </c>
      <c r="O19" s="592"/>
      <c r="P19" s="594"/>
      <c r="Q19" s="595"/>
      <c r="R19" s="592">
        <v>0</v>
      </c>
      <c r="S19" s="594"/>
      <c r="T19" s="596">
        <v>0</v>
      </c>
      <c r="U19" s="594">
        <v>0</v>
      </c>
      <c r="V19" s="594">
        <v>0</v>
      </c>
      <c r="W19" s="594"/>
      <c r="X19" s="593">
        <v>0</v>
      </c>
      <c r="Y19" s="593">
        <v>0</v>
      </c>
      <c r="Z19" s="594">
        <v>3774.0035999999996</v>
      </c>
      <c r="AA19" s="599">
        <v>188.70018</v>
      </c>
      <c r="AB19" s="600">
        <v>1376040</v>
      </c>
      <c r="AC19" s="599">
        <v>270.56406119999997</v>
      </c>
      <c r="AD19" s="599">
        <v>4044.5676611999997</v>
      </c>
      <c r="AE19" s="594">
        <v>314500.3</v>
      </c>
    </row>
    <row r="20" spans="1:31" s="322" customFormat="1" ht="12.75">
      <c r="A20" s="356" t="s">
        <v>256</v>
      </c>
      <c r="B20" s="657" t="s">
        <v>192</v>
      </c>
      <c r="C20" s="656">
        <v>1</v>
      </c>
      <c r="D20" s="589" t="s">
        <v>193</v>
      </c>
      <c r="E20" s="590">
        <v>118100</v>
      </c>
      <c r="F20" s="590">
        <f aca="true" t="shared" si="1" ref="F20:F25">E20*1.06</f>
        <v>125186</v>
      </c>
      <c r="G20" s="590">
        <f>E20+F20</f>
        <v>243286</v>
      </c>
      <c r="H20" s="601">
        <v>25</v>
      </c>
      <c r="I20" s="590">
        <f>H20*E20*0.02</f>
        <v>59050</v>
      </c>
      <c r="J20" s="590">
        <f>G20*0.1</f>
        <v>24328.600000000002</v>
      </c>
      <c r="K20" s="590">
        <f>G20+I20+J20</f>
        <v>326664.6</v>
      </c>
      <c r="L20" s="590">
        <f aca="true" t="shared" si="2" ref="L20:L37">K20*C20*12/1000</f>
        <v>3919.9752</v>
      </c>
      <c r="M20" s="602"/>
      <c r="N20" s="602">
        <f aca="true" t="shared" si="3" ref="N20:N33">M20*C20/1000*12</f>
        <v>0</v>
      </c>
      <c r="O20" s="600"/>
      <c r="P20" s="600"/>
      <c r="Q20" s="603"/>
      <c r="R20" s="590">
        <f aca="true" t="shared" si="4" ref="R20:R82">F20*Q20*C20/1000*12</f>
        <v>0</v>
      </c>
      <c r="S20" s="600"/>
      <c r="T20" s="604">
        <f aca="true" t="shared" si="5" ref="T20:T34">S20*C20/1000*12</f>
        <v>0</v>
      </c>
      <c r="U20" s="605"/>
      <c r="V20" s="606">
        <f>U20*C20/1000*12</f>
        <v>0</v>
      </c>
      <c r="W20" s="602"/>
      <c r="X20" s="602">
        <f aca="true" t="shared" si="6" ref="X20:X37">W20*C20/1000*12</f>
        <v>0</v>
      </c>
      <c r="Y20" s="602">
        <f>N20+P20+R20+T20+V20+X20</f>
        <v>0</v>
      </c>
      <c r="Z20" s="600">
        <f>Y20+L20</f>
        <v>3919.9752</v>
      </c>
      <c r="AA20" s="607">
        <f aca="true" t="shared" si="7" ref="AA20:AA37">Z20*5%</f>
        <v>195.99876</v>
      </c>
      <c r="AB20" s="590">
        <f>114670*12*C20</f>
        <v>1376040</v>
      </c>
      <c r="AC20" s="608">
        <f aca="true" t="shared" si="8" ref="AC20:AC91">(AB20*0.15/1000)+(Z20*0.017)</f>
        <v>273.0455784</v>
      </c>
      <c r="AD20" s="608">
        <f aca="true" t="shared" si="9" ref="AD20:AD37">Z20+AC20</f>
        <v>4193.0207783999995</v>
      </c>
      <c r="AE20" s="590">
        <f aca="true" t="shared" si="10" ref="AE20:AE67">Z20/C20/12*1000</f>
        <v>326664.60000000003</v>
      </c>
    </row>
    <row r="21" spans="1:31" s="322" customFormat="1" ht="12.75">
      <c r="A21" s="356" t="s">
        <v>304</v>
      </c>
      <c r="B21" s="657" t="s">
        <v>334</v>
      </c>
      <c r="C21" s="656">
        <v>1</v>
      </c>
      <c r="D21" s="589" t="s">
        <v>193</v>
      </c>
      <c r="E21" s="590">
        <v>118100</v>
      </c>
      <c r="F21" s="590">
        <f t="shared" si="1"/>
        <v>125186</v>
      </c>
      <c r="G21" s="590">
        <f aca="true" t="shared" si="11" ref="G21:G37">E21+F21</f>
        <v>243286</v>
      </c>
      <c r="H21" s="601">
        <v>25</v>
      </c>
      <c r="I21" s="590">
        <f aca="true" t="shared" si="12" ref="I21:I37">H21*E21*0.02</f>
        <v>59050</v>
      </c>
      <c r="J21" s="590">
        <f>G21*0.05</f>
        <v>12164.300000000001</v>
      </c>
      <c r="K21" s="590">
        <f aca="true" t="shared" si="13" ref="K21:K37">G21+I21+J21</f>
        <v>314500.3</v>
      </c>
      <c r="L21" s="590">
        <f t="shared" si="2"/>
        <v>3774.0035999999996</v>
      </c>
      <c r="M21" s="602"/>
      <c r="N21" s="602">
        <f t="shared" si="3"/>
        <v>0</v>
      </c>
      <c r="O21" s="600"/>
      <c r="P21" s="600"/>
      <c r="Q21" s="603"/>
      <c r="R21" s="590">
        <f t="shared" si="4"/>
        <v>0</v>
      </c>
      <c r="S21" s="600"/>
      <c r="T21" s="604">
        <f t="shared" si="5"/>
        <v>0</v>
      </c>
      <c r="U21" s="605"/>
      <c r="V21" s="606">
        <f>U21*C21/1000*12</f>
        <v>0</v>
      </c>
      <c r="W21" s="602"/>
      <c r="X21" s="602">
        <f t="shared" si="6"/>
        <v>0</v>
      </c>
      <c r="Y21" s="602">
        <f aca="true" t="shared" si="14" ref="Y21:Y37">N21+P21+R21+T21+V21+X21</f>
        <v>0</v>
      </c>
      <c r="Z21" s="600">
        <f aca="true" t="shared" si="15" ref="Z21:Z37">Y21+L21</f>
        <v>3774.0035999999996</v>
      </c>
      <c r="AA21" s="607">
        <f t="shared" si="7"/>
        <v>188.70018</v>
      </c>
      <c r="AB21" s="590">
        <f aca="true" t="shared" si="16" ref="AB21:AB37">114670*12*C21</f>
        <v>1376040</v>
      </c>
      <c r="AC21" s="608">
        <f t="shared" si="8"/>
        <v>270.56406119999997</v>
      </c>
      <c r="AD21" s="608">
        <f t="shared" si="9"/>
        <v>4044.5676611999997</v>
      </c>
      <c r="AE21" s="590">
        <f t="shared" si="10"/>
        <v>314500.3</v>
      </c>
    </row>
    <row r="22" spans="1:31" s="322" customFormat="1" ht="12.75">
      <c r="A22" s="356" t="s">
        <v>306</v>
      </c>
      <c r="B22" s="657" t="s">
        <v>194</v>
      </c>
      <c r="C22" s="656">
        <v>17</v>
      </c>
      <c r="D22" s="589" t="s">
        <v>193</v>
      </c>
      <c r="E22" s="590">
        <v>118100</v>
      </c>
      <c r="F22" s="590">
        <f t="shared" si="1"/>
        <v>125186</v>
      </c>
      <c r="G22" s="590">
        <f t="shared" si="11"/>
        <v>243286</v>
      </c>
      <c r="H22" s="601">
        <v>25</v>
      </c>
      <c r="I22" s="590">
        <f t="shared" si="12"/>
        <v>59050</v>
      </c>
      <c r="J22" s="590"/>
      <c r="K22" s="590">
        <f t="shared" si="13"/>
        <v>302336</v>
      </c>
      <c r="L22" s="590">
        <f t="shared" si="2"/>
        <v>61676.544</v>
      </c>
      <c r="M22" s="600"/>
      <c r="N22" s="602">
        <f t="shared" si="3"/>
        <v>0</v>
      </c>
      <c r="O22" s="590">
        <v>118100</v>
      </c>
      <c r="P22" s="600">
        <f>O22*4/1000</f>
        <v>472.4</v>
      </c>
      <c r="Q22" s="603"/>
      <c r="R22" s="590">
        <f t="shared" si="4"/>
        <v>0</v>
      </c>
      <c r="S22" s="600"/>
      <c r="T22" s="604">
        <f t="shared" si="5"/>
        <v>0</v>
      </c>
      <c r="U22" s="600">
        <v>0</v>
      </c>
      <c r="V22" s="606">
        <f aca="true" t="shared" si="17" ref="V22:V29">U22*C22/1000</f>
        <v>0</v>
      </c>
      <c r="W22" s="600"/>
      <c r="X22" s="602">
        <f t="shared" si="6"/>
        <v>0</v>
      </c>
      <c r="Y22" s="602">
        <f t="shared" si="14"/>
        <v>472.4</v>
      </c>
      <c r="Z22" s="600">
        <f t="shared" si="15"/>
        <v>62148.944</v>
      </c>
      <c r="AA22" s="607">
        <f t="shared" si="7"/>
        <v>3107.4472000000005</v>
      </c>
      <c r="AB22" s="590">
        <f t="shared" si="16"/>
        <v>23392680</v>
      </c>
      <c r="AC22" s="608">
        <f t="shared" si="8"/>
        <v>4565.434048</v>
      </c>
      <c r="AD22" s="608">
        <f t="shared" si="9"/>
        <v>66714.378048</v>
      </c>
      <c r="AE22" s="590">
        <f t="shared" si="10"/>
        <v>304651.6862745098</v>
      </c>
    </row>
    <row r="23" spans="1:31" s="322" customFormat="1" ht="12.75">
      <c r="A23" s="356" t="s">
        <v>308</v>
      </c>
      <c r="B23" s="658" t="s">
        <v>335</v>
      </c>
      <c r="C23" s="637">
        <v>1</v>
      </c>
      <c r="D23" s="589" t="s">
        <v>193</v>
      </c>
      <c r="E23" s="590">
        <v>118100</v>
      </c>
      <c r="F23" s="590">
        <f t="shared" si="1"/>
        <v>125186</v>
      </c>
      <c r="G23" s="590">
        <f t="shared" si="11"/>
        <v>243286</v>
      </c>
      <c r="H23" s="601">
        <v>25</v>
      </c>
      <c r="I23" s="590">
        <f t="shared" si="12"/>
        <v>59050</v>
      </c>
      <c r="J23" s="590">
        <f>G23*0.1</f>
        <v>24328.600000000002</v>
      </c>
      <c r="K23" s="590">
        <f t="shared" si="13"/>
        <v>326664.6</v>
      </c>
      <c r="L23" s="590">
        <f t="shared" si="2"/>
        <v>3919.9752</v>
      </c>
      <c r="M23" s="600"/>
      <c r="N23" s="602">
        <f t="shared" si="3"/>
        <v>0</v>
      </c>
      <c r="O23" s="590"/>
      <c r="P23" s="600"/>
      <c r="Q23" s="603"/>
      <c r="R23" s="590">
        <f t="shared" si="4"/>
        <v>0</v>
      </c>
      <c r="S23" s="600"/>
      <c r="T23" s="604">
        <f t="shared" si="5"/>
        <v>0</v>
      </c>
      <c r="U23" s="600">
        <v>0</v>
      </c>
      <c r="V23" s="600">
        <f t="shared" si="17"/>
        <v>0</v>
      </c>
      <c r="W23" s="600"/>
      <c r="X23" s="602">
        <f t="shared" si="6"/>
        <v>0</v>
      </c>
      <c r="Y23" s="602">
        <f t="shared" si="14"/>
        <v>0</v>
      </c>
      <c r="Z23" s="600">
        <f t="shared" si="15"/>
        <v>3919.9752</v>
      </c>
      <c r="AA23" s="607">
        <f t="shared" si="7"/>
        <v>195.99876</v>
      </c>
      <c r="AB23" s="590">
        <f t="shared" si="16"/>
        <v>1376040</v>
      </c>
      <c r="AC23" s="608">
        <f t="shared" si="8"/>
        <v>273.0455784</v>
      </c>
      <c r="AD23" s="608">
        <f t="shared" si="9"/>
        <v>4193.0207783999995</v>
      </c>
      <c r="AE23" s="590">
        <f t="shared" si="10"/>
        <v>326664.60000000003</v>
      </c>
    </row>
    <row r="24" spans="1:31" s="322" customFormat="1" ht="12.75">
      <c r="A24" s="356" t="s">
        <v>310</v>
      </c>
      <c r="B24" s="658" t="s">
        <v>336</v>
      </c>
      <c r="C24" s="637">
        <v>1</v>
      </c>
      <c r="D24" s="589" t="s">
        <v>193</v>
      </c>
      <c r="E24" s="590">
        <v>118100</v>
      </c>
      <c r="F24" s="590">
        <f t="shared" si="1"/>
        <v>125186</v>
      </c>
      <c r="G24" s="590">
        <f t="shared" si="11"/>
        <v>243286</v>
      </c>
      <c r="H24" s="601">
        <v>25</v>
      </c>
      <c r="I24" s="590">
        <f t="shared" si="12"/>
        <v>59050</v>
      </c>
      <c r="J24" s="590">
        <f>G24*0.05</f>
        <v>12164.300000000001</v>
      </c>
      <c r="K24" s="590">
        <f t="shared" si="13"/>
        <v>314500.3</v>
      </c>
      <c r="L24" s="590">
        <f t="shared" si="2"/>
        <v>3774.0035999999996</v>
      </c>
      <c r="M24" s="600"/>
      <c r="N24" s="602">
        <f t="shared" si="3"/>
        <v>0</v>
      </c>
      <c r="O24" s="590"/>
      <c r="P24" s="600"/>
      <c r="Q24" s="603"/>
      <c r="R24" s="590">
        <f t="shared" si="4"/>
        <v>0</v>
      </c>
      <c r="S24" s="600"/>
      <c r="T24" s="604">
        <f t="shared" si="5"/>
        <v>0</v>
      </c>
      <c r="U24" s="600">
        <v>0</v>
      </c>
      <c r="V24" s="606">
        <f t="shared" si="17"/>
        <v>0</v>
      </c>
      <c r="W24" s="600"/>
      <c r="X24" s="602">
        <f t="shared" si="6"/>
        <v>0</v>
      </c>
      <c r="Y24" s="602">
        <f t="shared" si="14"/>
        <v>0</v>
      </c>
      <c r="Z24" s="600">
        <f t="shared" si="15"/>
        <v>3774.0035999999996</v>
      </c>
      <c r="AA24" s="607">
        <f t="shared" si="7"/>
        <v>188.70018</v>
      </c>
      <c r="AB24" s="590">
        <f t="shared" si="16"/>
        <v>1376040</v>
      </c>
      <c r="AC24" s="608">
        <f t="shared" si="8"/>
        <v>270.56406119999997</v>
      </c>
      <c r="AD24" s="608">
        <f t="shared" si="9"/>
        <v>4044.5676611999997</v>
      </c>
      <c r="AE24" s="590">
        <f t="shared" si="10"/>
        <v>314500.3</v>
      </c>
    </row>
    <row r="25" spans="1:31" s="322" customFormat="1" ht="12.75">
      <c r="A25" s="356" t="s">
        <v>311</v>
      </c>
      <c r="B25" s="657" t="s">
        <v>337</v>
      </c>
      <c r="C25" s="637">
        <v>9</v>
      </c>
      <c r="D25" s="589" t="s">
        <v>193</v>
      </c>
      <c r="E25" s="590">
        <v>118100</v>
      </c>
      <c r="F25" s="590">
        <f t="shared" si="1"/>
        <v>125186</v>
      </c>
      <c r="G25" s="590">
        <f t="shared" si="11"/>
        <v>243286</v>
      </c>
      <c r="H25" s="601">
        <v>25</v>
      </c>
      <c r="I25" s="590">
        <f t="shared" si="12"/>
        <v>59050</v>
      </c>
      <c r="J25" s="590"/>
      <c r="K25" s="590">
        <f t="shared" si="13"/>
        <v>302336</v>
      </c>
      <c r="L25" s="590">
        <f t="shared" si="2"/>
        <v>32652.288</v>
      </c>
      <c r="M25" s="600"/>
      <c r="N25" s="602">
        <f t="shared" si="3"/>
        <v>0</v>
      </c>
      <c r="O25" s="590"/>
      <c r="P25" s="600"/>
      <c r="Q25" s="603"/>
      <c r="R25" s="590">
        <f t="shared" si="4"/>
        <v>0</v>
      </c>
      <c r="S25" s="600"/>
      <c r="T25" s="604">
        <f t="shared" si="5"/>
        <v>0</v>
      </c>
      <c r="U25" s="600">
        <v>0</v>
      </c>
      <c r="V25" s="606">
        <f t="shared" si="17"/>
        <v>0</v>
      </c>
      <c r="W25" s="600"/>
      <c r="X25" s="602">
        <f t="shared" si="6"/>
        <v>0</v>
      </c>
      <c r="Y25" s="602">
        <f t="shared" si="14"/>
        <v>0</v>
      </c>
      <c r="Z25" s="600">
        <f t="shared" si="15"/>
        <v>32652.288</v>
      </c>
      <c r="AA25" s="607">
        <f t="shared" si="7"/>
        <v>1632.6144000000002</v>
      </c>
      <c r="AB25" s="590">
        <f t="shared" si="16"/>
        <v>12384360</v>
      </c>
      <c r="AC25" s="608">
        <f t="shared" si="8"/>
        <v>2412.742896</v>
      </c>
      <c r="AD25" s="608">
        <f t="shared" si="9"/>
        <v>35065.030896000004</v>
      </c>
      <c r="AE25" s="590">
        <f t="shared" si="10"/>
        <v>302336</v>
      </c>
    </row>
    <row r="26" spans="1:31" ht="12.75">
      <c r="A26" s="588" t="s">
        <v>310</v>
      </c>
      <c r="B26" s="655" t="s">
        <v>389</v>
      </c>
      <c r="C26" s="637">
        <v>1</v>
      </c>
      <c r="D26" s="589" t="s">
        <v>195</v>
      </c>
      <c r="E26" s="590">
        <v>118100</v>
      </c>
      <c r="F26" s="590">
        <v>115738</v>
      </c>
      <c r="G26" s="590">
        <v>233838</v>
      </c>
      <c r="H26" s="591">
        <v>25</v>
      </c>
      <c r="I26" s="590">
        <v>59050</v>
      </c>
      <c r="J26" s="590"/>
      <c r="K26" s="590">
        <v>292888</v>
      </c>
      <c r="L26" s="592">
        <v>3514.656</v>
      </c>
      <c r="M26" s="594"/>
      <c r="N26" s="593">
        <v>0</v>
      </c>
      <c r="O26" s="592"/>
      <c r="P26" s="594"/>
      <c r="Q26" s="595"/>
      <c r="R26" s="592">
        <v>0</v>
      </c>
      <c r="S26" s="594"/>
      <c r="T26" s="596">
        <v>0</v>
      </c>
      <c r="U26" s="594">
        <v>0</v>
      </c>
      <c r="V26" s="598">
        <v>0</v>
      </c>
      <c r="W26" s="594"/>
      <c r="X26" s="593">
        <v>0</v>
      </c>
      <c r="Y26" s="593">
        <v>0</v>
      </c>
      <c r="Z26" s="594">
        <v>3514.656</v>
      </c>
      <c r="AA26" s="599">
        <v>175.7328</v>
      </c>
      <c r="AB26" s="600">
        <v>1376040</v>
      </c>
      <c r="AC26" s="599">
        <v>266.155152</v>
      </c>
      <c r="AD26" s="599">
        <v>3780.8111519999998</v>
      </c>
      <c r="AE26" s="594">
        <v>292888</v>
      </c>
    </row>
    <row r="27" spans="1:31" ht="22.5">
      <c r="A27" s="588" t="s">
        <v>311</v>
      </c>
      <c r="B27" s="659" t="s">
        <v>312</v>
      </c>
      <c r="C27" s="637">
        <v>3</v>
      </c>
      <c r="D27" s="589" t="s">
        <v>195</v>
      </c>
      <c r="E27" s="590">
        <v>118100</v>
      </c>
      <c r="F27" s="590">
        <v>115738</v>
      </c>
      <c r="G27" s="590">
        <v>233838</v>
      </c>
      <c r="H27" s="591">
        <v>25</v>
      </c>
      <c r="I27" s="590">
        <v>59050</v>
      </c>
      <c r="J27" s="590"/>
      <c r="K27" s="590">
        <v>292888</v>
      </c>
      <c r="L27" s="592">
        <v>10543.968</v>
      </c>
      <c r="M27" s="594"/>
      <c r="N27" s="593">
        <v>0</v>
      </c>
      <c r="O27" s="592"/>
      <c r="P27" s="594"/>
      <c r="Q27" s="595"/>
      <c r="R27" s="592">
        <v>0</v>
      </c>
      <c r="S27" s="594"/>
      <c r="T27" s="596">
        <v>0</v>
      </c>
      <c r="U27" s="594">
        <v>0</v>
      </c>
      <c r="V27" s="598">
        <v>0</v>
      </c>
      <c r="W27" s="594"/>
      <c r="X27" s="593">
        <v>0</v>
      </c>
      <c r="Y27" s="593">
        <v>0</v>
      </c>
      <c r="Z27" s="594">
        <v>10543.968</v>
      </c>
      <c r="AA27" s="599">
        <v>527.1984000000001</v>
      </c>
      <c r="AB27" s="600">
        <v>4128120</v>
      </c>
      <c r="AC27" s="599">
        <v>798.465456</v>
      </c>
      <c r="AD27" s="599">
        <v>11342.433456</v>
      </c>
      <c r="AE27" s="594">
        <v>292888.00000000006</v>
      </c>
    </row>
    <row r="28" spans="1:32" s="322" customFormat="1" ht="12.75">
      <c r="A28" s="358" t="s">
        <v>313</v>
      </c>
      <c r="B28" s="660" t="s">
        <v>338</v>
      </c>
      <c r="C28" s="609">
        <v>7</v>
      </c>
      <c r="D28" s="589" t="s">
        <v>195</v>
      </c>
      <c r="E28" s="590">
        <v>118100</v>
      </c>
      <c r="F28" s="590">
        <f aca="true" t="shared" si="18" ref="F28:F33">E28*0.98</f>
        <v>115738</v>
      </c>
      <c r="G28" s="590">
        <f t="shared" si="11"/>
        <v>233838</v>
      </c>
      <c r="H28" s="601">
        <v>25</v>
      </c>
      <c r="I28" s="590">
        <f t="shared" si="12"/>
        <v>59050</v>
      </c>
      <c r="J28" s="590">
        <f>G28*0.1</f>
        <v>23383.800000000003</v>
      </c>
      <c r="K28" s="590">
        <f t="shared" si="13"/>
        <v>316271.8</v>
      </c>
      <c r="L28" s="590">
        <f t="shared" si="2"/>
        <v>26566.831200000004</v>
      </c>
      <c r="M28" s="600"/>
      <c r="N28" s="602">
        <f t="shared" si="3"/>
        <v>0</v>
      </c>
      <c r="O28" s="590"/>
      <c r="P28" s="600"/>
      <c r="Q28" s="603"/>
      <c r="R28" s="590">
        <f t="shared" si="4"/>
        <v>0</v>
      </c>
      <c r="S28" s="600"/>
      <c r="T28" s="604">
        <f t="shared" si="5"/>
        <v>0</v>
      </c>
      <c r="U28" s="600">
        <v>0</v>
      </c>
      <c r="V28" s="606">
        <f t="shared" si="17"/>
        <v>0</v>
      </c>
      <c r="W28" s="600"/>
      <c r="X28" s="602">
        <f t="shared" si="6"/>
        <v>0</v>
      </c>
      <c r="Y28" s="602">
        <f t="shared" si="14"/>
        <v>0</v>
      </c>
      <c r="Z28" s="600">
        <f t="shared" si="15"/>
        <v>26566.831200000004</v>
      </c>
      <c r="AA28" s="607">
        <f t="shared" si="7"/>
        <v>1328.3415600000003</v>
      </c>
      <c r="AB28" s="590">
        <f t="shared" si="16"/>
        <v>9632280</v>
      </c>
      <c r="AC28" s="608">
        <f t="shared" si="8"/>
        <v>1896.4781304000003</v>
      </c>
      <c r="AD28" s="608">
        <f t="shared" si="9"/>
        <v>28463.309330400003</v>
      </c>
      <c r="AE28" s="590">
        <f t="shared" si="10"/>
        <v>316271.80000000005</v>
      </c>
      <c r="AF28" s="323"/>
    </row>
    <row r="29" spans="1:31" s="322" customFormat="1" ht="12.75">
      <c r="A29" s="358" t="s">
        <v>314</v>
      </c>
      <c r="B29" s="660" t="s">
        <v>339</v>
      </c>
      <c r="C29" s="609">
        <v>7</v>
      </c>
      <c r="D29" s="589" t="s">
        <v>195</v>
      </c>
      <c r="E29" s="590">
        <v>118100</v>
      </c>
      <c r="F29" s="590">
        <f t="shared" si="18"/>
        <v>115738</v>
      </c>
      <c r="G29" s="590">
        <f t="shared" si="11"/>
        <v>233838</v>
      </c>
      <c r="H29" s="601">
        <v>25</v>
      </c>
      <c r="I29" s="590">
        <f t="shared" si="12"/>
        <v>59050</v>
      </c>
      <c r="J29" s="590">
        <f>G29*0.05</f>
        <v>11691.900000000001</v>
      </c>
      <c r="K29" s="590">
        <f t="shared" si="13"/>
        <v>304579.9</v>
      </c>
      <c r="L29" s="590">
        <f t="shared" si="2"/>
        <v>25584.711600000002</v>
      </c>
      <c r="M29" s="600"/>
      <c r="N29" s="602">
        <f t="shared" si="3"/>
        <v>0</v>
      </c>
      <c r="O29" s="590"/>
      <c r="P29" s="600"/>
      <c r="Q29" s="603"/>
      <c r="R29" s="590">
        <f t="shared" si="4"/>
        <v>0</v>
      </c>
      <c r="S29" s="600"/>
      <c r="T29" s="604">
        <f t="shared" si="5"/>
        <v>0</v>
      </c>
      <c r="U29" s="600">
        <v>0</v>
      </c>
      <c r="V29" s="606">
        <f t="shared" si="17"/>
        <v>0</v>
      </c>
      <c r="W29" s="600"/>
      <c r="X29" s="602">
        <f t="shared" si="6"/>
        <v>0</v>
      </c>
      <c r="Y29" s="602">
        <f t="shared" si="14"/>
        <v>0</v>
      </c>
      <c r="Z29" s="600">
        <f t="shared" si="15"/>
        <v>25584.711600000002</v>
      </c>
      <c r="AA29" s="607">
        <f t="shared" si="7"/>
        <v>1279.2355800000003</v>
      </c>
      <c r="AB29" s="590">
        <f t="shared" si="16"/>
        <v>9632280</v>
      </c>
      <c r="AC29" s="608">
        <f t="shared" si="8"/>
        <v>1879.7820972000002</v>
      </c>
      <c r="AD29" s="608">
        <f t="shared" si="9"/>
        <v>27464.493697200003</v>
      </c>
      <c r="AE29" s="590">
        <f t="shared" si="10"/>
        <v>304579.9</v>
      </c>
    </row>
    <row r="30" spans="1:31" s="322" customFormat="1" ht="12" customHeight="1">
      <c r="A30" s="358" t="s">
        <v>315</v>
      </c>
      <c r="B30" s="660" t="s">
        <v>340</v>
      </c>
      <c r="C30" s="609">
        <v>77</v>
      </c>
      <c r="D30" s="589" t="s">
        <v>195</v>
      </c>
      <c r="E30" s="590">
        <v>118100</v>
      </c>
      <c r="F30" s="590">
        <f t="shared" si="18"/>
        <v>115738</v>
      </c>
      <c r="G30" s="590">
        <f t="shared" si="11"/>
        <v>233838</v>
      </c>
      <c r="H30" s="601">
        <v>25</v>
      </c>
      <c r="I30" s="590">
        <f t="shared" si="12"/>
        <v>59050</v>
      </c>
      <c r="J30" s="590"/>
      <c r="K30" s="590">
        <f t="shared" si="13"/>
        <v>292888</v>
      </c>
      <c r="L30" s="590">
        <f t="shared" si="2"/>
        <v>270628.512</v>
      </c>
      <c r="M30" s="602"/>
      <c r="N30" s="602">
        <f t="shared" si="3"/>
        <v>0</v>
      </c>
      <c r="O30" s="590">
        <v>118100</v>
      </c>
      <c r="P30" s="600">
        <f>O30*8/1000</f>
        <v>944.8</v>
      </c>
      <c r="Q30" s="603"/>
      <c r="R30" s="590">
        <f t="shared" si="4"/>
        <v>0</v>
      </c>
      <c r="S30" s="590">
        <f>8003.232*1000</f>
        <v>8003232</v>
      </c>
      <c r="T30" s="604">
        <f>S30/1000</f>
        <v>8003.232</v>
      </c>
      <c r="U30" s="605"/>
      <c r="V30" s="606">
        <f>U30*C30/1000*12</f>
        <v>0</v>
      </c>
      <c r="W30" s="602"/>
      <c r="X30" s="602">
        <f t="shared" si="6"/>
        <v>0</v>
      </c>
      <c r="Y30" s="602">
        <f>N30+P30+R30+T30+V30+X30</f>
        <v>8948.032</v>
      </c>
      <c r="Z30" s="600">
        <f t="shared" si="15"/>
        <v>279576.544</v>
      </c>
      <c r="AA30" s="607">
        <f t="shared" si="7"/>
        <v>13978.8272</v>
      </c>
      <c r="AB30" s="590">
        <f t="shared" si="16"/>
        <v>105955080</v>
      </c>
      <c r="AC30" s="608">
        <f t="shared" si="8"/>
        <v>20646.063248000002</v>
      </c>
      <c r="AD30" s="608">
        <f t="shared" si="9"/>
        <v>300222.607248</v>
      </c>
      <c r="AE30" s="590">
        <f t="shared" si="10"/>
        <v>302572.0173160173</v>
      </c>
    </row>
    <row r="31" spans="1:31" s="322" customFormat="1" ht="12.75">
      <c r="A31" s="358" t="s">
        <v>316</v>
      </c>
      <c r="B31" s="660" t="s">
        <v>341</v>
      </c>
      <c r="C31" s="609">
        <v>1</v>
      </c>
      <c r="D31" s="589" t="s">
        <v>195</v>
      </c>
      <c r="E31" s="590">
        <v>118100</v>
      </c>
      <c r="F31" s="590">
        <f t="shared" si="18"/>
        <v>115738</v>
      </c>
      <c r="G31" s="590">
        <f t="shared" si="11"/>
        <v>233838</v>
      </c>
      <c r="H31" s="601">
        <v>25</v>
      </c>
      <c r="I31" s="590">
        <f t="shared" si="12"/>
        <v>59050</v>
      </c>
      <c r="J31" s="590">
        <f>G31*0.1</f>
        <v>23383.800000000003</v>
      </c>
      <c r="K31" s="590">
        <f t="shared" si="13"/>
        <v>316271.8</v>
      </c>
      <c r="L31" s="590">
        <f t="shared" si="2"/>
        <v>3795.2616</v>
      </c>
      <c r="M31" s="600"/>
      <c r="N31" s="602">
        <f t="shared" si="3"/>
        <v>0</v>
      </c>
      <c r="O31" s="590"/>
      <c r="P31" s="600"/>
      <c r="Q31" s="600"/>
      <c r="R31" s="590">
        <f t="shared" si="4"/>
        <v>0</v>
      </c>
      <c r="S31" s="590"/>
      <c r="T31" s="604">
        <f t="shared" si="5"/>
        <v>0</v>
      </c>
      <c r="U31" s="600">
        <v>0</v>
      </c>
      <c r="V31" s="606">
        <f aca="true" t="shared" si="19" ref="V31:V37">U31*C31/1000</f>
        <v>0</v>
      </c>
      <c r="W31" s="600"/>
      <c r="X31" s="602">
        <f t="shared" si="6"/>
        <v>0</v>
      </c>
      <c r="Y31" s="602">
        <f>N31+P31+R31+T31+V31+X31</f>
        <v>0</v>
      </c>
      <c r="Z31" s="600">
        <f t="shared" si="15"/>
        <v>3795.2616</v>
      </c>
      <c r="AA31" s="607">
        <f t="shared" si="7"/>
        <v>189.76308</v>
      </c>
      <c r="AB31" s="590">
        <f t="shared" si="16"/>
        <v>1376040</v>
      </c>
      <c r="AC31" s="608">
        <f t="shared" si="8"/>
        <v>270.9254472</v>
      </c>
      <c r="AD31" s="608">
        <f t="shared" si="9"/>
        <v>4066.1870472</v>
      </c>
      <c r="AE31" s="590">
        <f t="shared" si="10"/>
        <v>316271.8</v>
      </c>
    </row>
    <row r="32" spans="1:31" s="322" customFormat="1" ht="12.75">
      <c r="A32" s="358" t="s">
        <v>317</v>
      </c>
      <c r="B32" s="660" t="s">
        <v>342</v>
      </c>
      <c r="C32" s="609">
        <v>1</v>
      </c>
      <c r="D32" s="589" t="s">
        <v>195</v>
      </c>
      <c r="E32" s="590">
        <v>118100</v>
      </c>
      <c r="F32" s="590">
        <f t="shared" si="18"/>
        <v>115738</v>
      </c>
      <c r="G32" s="590">
        <f t="shared" si="11"/>
        <v>233838</v>
      </c>
      <c r="H32" s="601">
        <v>25</v>
      </c>
      <c r="I32" s="590">
        <f t="shared" si="12"/>
        <v>59050</v>
      </c>
      <c r="J32" s="590">
        <f>G32*0.05</f>
        <v>11691.900000000001</v>
      </c>
      <c r="K32" s="590">
        <f t="shared" si="13"/>
        <v>304579.9</v>
      </c>
      <c r="L32" s="590">
        <f t="shared" si="2"/>
        <v>3654.9588000000003</v>
      </c>
      <c r="M32" s="600"/>
      <c r="N32" s="602">
        <f t="shared" si="3"/>
        <v>0</v>
      </c>
      <c r="O32" s="590"/>
      <c r="P32" s="600"/>
      <c r="Q32" s="603"/>
      <c r="R32" s="590">
        <f t="shared" si="4"/>
        <v>0</v>
      </c>
      <c r="S32" s="590"/>
      <c r="T32" s="604">
        <f t="shared" si="5"/>
        <v>0</v>
      </c>
      <c r="U32" s="600">
        <v>0</v>
      </c>
      <c r="V32" s="606">
        <f t="shared" si="19"/>
        <v>0</v>
      </c>
      <c r="W32" s="600"/>
      <c r="X32" s="602">
        <f t="shared" si="6"/>
        <v>0</v>
      </c>
      <c r="Y32" s="602">
        <f>N32+P32+R32+T32+V32+X32</f>
        <v>0</v>
      </c>
      <c r="Z32" s="600">
        <f t="shared" si="15"/>
        <v>3654.9588000000003</v>
      </c>
      <c r="AA32" s="607">
        <f t="shared" si="7"/>
        <v>182.74794000000003</v>
      </c>
      <c r="AB32" s="590">
        <f t="shared" si="16"/>
        <v>1376040</v>
      </c>
      <c r="AC32" s="608">
        <f t="shared" si="8"/>
        <v>268.5402996</v>
      </c>
      <c r="AD32" s="608">
        <f t="shared" si="9"/>
        <v>3923.4990996000006</v>
      </c>
      <c r="AE32" s="590">
        <f t="shared" si="10"/>
        <v>304579.9</v>
      </c>
    </row>
    <row r="33" spans="1:31" s="322" customFormat="1" ht="12.75">
      <c r="A33" s="358" t="s">
        <v>318</v>
      </c>
      <c r="B33" s="660" t="s">
        <v>343</v>
      </c>
      <c r="C33" s="609">
        <v>14</v>
      </c>
      <c r="D33" s="589" t="s">
        <v>195</v>
      </c>
      <c r="E33" s="590">
        <v>118100</v>
      </c>
      <c r="F33" s="590">
        <f t="shared" si="18"/>
        <v>115738</v>
      </c>
      <c r="G33" s="590">
        <f t="shared" si="11"/>
        <v>233838</v>
      </c>
      <c r="H33" s="601">
        <v>25</v>
      </c>
      <c r="I33" s="590">
        <f t="shared" si="12"/>
        <v>59050</v>
      </c>
      <c r="J33" s="590"/>
      <c r="K33" s="590">
        <f t="shared" si="13"/>
        <v>292888</v>
      </c>
      <c r="L33" s="590">
        <f t="shared" si="2"/>
        <v>49205.184</v>
      </c>
      <c r="M33" s="600"/>
      <c r="N33" s="602">
        <f t="shared" si="3"/>
        <v>0</v>
      </c>
      <c r="O33" s="590"/>
      <c r="P33" s="600"/>
      <c r="Q33" s="600"/>
      <c r="R33" s="590">
        <f t="shared" si="4"/>
        <v>0</v>
      </c>
      <c r="S33" s="590"/>
      <c r="T33" s="604">
        <f t="shared" si="5"/>
        <v>0</v>
      </c>
      <c r="U33" s="600">
        <v>0</v>
      </c>
      <c r="V33" s="606">
        <f t="shared" si="19"/>
        <v>0</v>
      </c>
      <c r="W33" s="600"/>
      <c r="X33" s="602">
        <f t="shared" si="6"/>
        <v>0</v>
      </c>
      <c r="Y33" s="602">
        <f>N33+P33+R33+T33+V33+X33</f>
        <v>0</v>
      </c>
      <c r="Z33" s="600">
        <f t="shared" si="15"/>
        <v>49205.184</v>
      </c>
      <c r="AA33" s="607">
        <f t="shared" si="7"/>
        <v>2460.2592000000004</v>
      </c>
      <c r="AB33" s="590">
        <f t="shared" si="16"/>
        <v>19264560</v>
      </c>
      <c r="AC33" s="608">
        <f t="shared" si="8"/>
        <v>3726.172128</v>
      </c>
      <c r="AD33" s="608">
        <f t="shared" si="9"/>
        <v>52931.356128</v>
      </c>
      <c r="AE33" s="590">
        <f t="shared" si="10"/>
        <v>292888</v>
      </c>
    </row>
    <row r="34" spans="1:31" s="322" customFormat="1" ht="12.75">
      <c r="A34" s="358" t="s">
        <v>319</v>
      </c>
      <c r="B34" s="660" t="s">
        <v>344</v>
      </c>
      <c r="C34" s="609">
        <v>28</v>
      </c>
      <c r="D34" s="589" t="s">
        <v>196</v>
      </c>
      <c r="E34" s="590">
        <v>118100</v>
      </c>
      <c r="F34" s="590">
        <f>E34*0.9</f>
        <v>106290</v>
      </c>
      <c r="G34" s="590">
        <f t="shared" si="11"/>
        <v>224390</v>
      </c>
      <c r="H34" s="601">
        <v>25</v>
      </c>
      <c r="I34" s="590">
        <f t="shared" si="12"/>
        <v>59050</v>
      </c>
      <c r="J34" s="590">
        <f>G34*0.1</f>
        <v>22439</v>
      </c>
      <c r="K34" s="590">
        <f t="shared" si="13"/>
        <v>305879</v>
      </c>
      <c r="L34" s="590">
        <f t="shared" si="2"/>
        <v>102775.344</v>
      </c>
      <c r="M34" s="600"/>
      <c r="N34" s="602">
        <f>M34/1000</f>
        <v>0</v>
      </c>
      <c r="O34" s="590"/>
      <c r="P34" s="600"/>
      <c r="Q34" s="603"/>
      <c r="R34" s="590">
        <f t="shared" si="4"/>
        <v>0</v>
      </c>
      <c r="S34" s="590"/>
      <c r="T34" s="604">
        <f t="shared" si="5"/>
        <v>0</v>
      </c>
      <c r="U34" s="600">
        <v>0</v>
      </c>
      <c r="V34" s="606">
        <f t="shared" si="19"/>
        <v>0</v>
      </c>
      <c r="W34" s="600"/>
      <c r="X34" s="602">
        <f t="shared" si="6"/>
        <v>0</v>
      </c>
      <c r="Y34" s="602">
        <f>N34+P34+R7+T34+V34+X34</f>
        <v>0</v>
      </c>
      <c r="Z34" s="600">
        <f t="shared" si="15"/>
        <v>102775.344</v>
      </c>
      <c r="AA34" s="607">
        <f t="shared" si="7"/>
        <v>5138.7672</v>
      </c>
      <c r="AB34" s="590">
        <f t="shared" si="16"/>
        <v>38529120</v>
      </c>
      <c r="AC34" s="608">
        <f t="shared" si="8"/>
        <v>7526.548848</v>
      </c>
      <c r="AD34" s="608">
        <f t="shared" si="9"/>
        <v>110301.892848</v>
      </c>
      <c r="AE34" s="590">
        <f t="shared" si="10"/>
        <v>305878.99999999994</v>
      </c>
    </row>
    <row r="35" spans="1:31" s="322" customFormat="1" ht="12.75">
      <c r="A35" s="358" t="s">
        <v>320</v>
      </c>
      <c r="B35" s="661" t="s">
        <v>345</v>
      </c>
      <c r="C35" s="609">
        <v>28</v>
      </c>
      <c r="D35" s="589" t="s">
        <v>196</v>
      </c>
      <c r="E35" s="590">
        <v>118100</v>
      </c>
      <c r="F35" s="590">
        <f>E35*0.9</f>
        <v>106290</v>
      </c>
      <c r="G35" s="590">
        <f t="shared" si="11"/>
        <v>224390</v>
      </c>
      <c r="H35" s="601">
        <v>25</v>
      </c>
      <c r="I35" s="590">
        <f t="shared" si="12"/>
        <v>59050</v>
      </c>
      <c r="J35" s="590">
        <f>G35*0.05</f>
        <v>11219.5</v>
      </c>
      <c r="K35" s="590">
        <f t="shared" si="13"/>
        <v>294659.5</v>
      </c>
      <c r="L35" s="590">
        <f t="shared" si="2"/>
        <v>99005.592</v>
      </c>
      <c r="M35" s="600"/>
      <c r="N35" s="602">
        <f>M35/1000</f>
        <v>0</v>
      </c>
      <c r="O35" s="590"/>
      <c r="P35" s="600"/>
      <c r="Q35" s="600"/>
      <c r="R35" s="590">
        <f t="shared" si="4"/>
        <v>0</v>
      </c>
      <c r="S35" s="590"/>
      <c r="T35" s="604">
        <f>S35/1000*12</f>
        <v>0</v>
      </c>
      <c r="U35" s="600">
        <v>0</v>
      </c>
      <c r="V35" s="606">
        <f t="shared" si="19"/>
        <v>0</v>
      </c>
      <c r="W35" s="600"/>
      <c r="X35" s="602">
        <f t="shared" si="6"/>
        <v>0</v>
      </c>
      <c r="Y35" s="602">
        <f t="shared" si="14"/>
        <v>0</v>
      </c>
      <c r="Z35" s="600">
        <f t="shared" si="15"/>
        <v>99005.592</v>
      </c>
      <c r="AA35" s="607">
        <f t="shared" si="7"/>
        <v>4950.279600000001</v>
      </c>
      <c r="AB35" s="590">
        <f t="shared" si="16"/>
        <v>38529120</v>
      </c>
      <c r="AC35" s="608">
        <f t="shared" si="8"/>
        <v>7462.4630640000005</v>
      </c>
      <c r="AD35" s="608">
        <f t="shared" si="9"/>
        <v>106468.055064</v>
      </c>
      <c r="AE35" s="590">
        <f t="shared" si="10"/>
        <v>294659.50000000006</v>
      </c>
    </row>
    <row r="36" spans="1:31" s="322" customFormat="1" ht="12.75">
      <c r="A36" s="358" t="s">
        <v>321</v>
      </c>
      <c r="B36" s="660" t="s">
        <v>346</v>
      </c>
      <c r="C36" s="609">
        <v>215</v>
      </c>
      <c r="D36" s="589" t="s">
        <v>196</v>
      </c>
      <c r="E36" s="590">
        <v>118100</v>
      </c>
      <c r="F36" s="590">
        <f>E36*0.9</f>
        <v>106290</v>
      </c>
      <c r="G36" s="590">
        <f t="shared" si="11"/>
        <v>224390</v>
      </c>
      <c r="H36" s="601">
        <v>25</v>
      </c>
      <c r="I36" s="590">
        <f t="shared" si="12"/>
        <v>59050</v>
      </c>
      <c r="J36" s="590"/>
      <c r="K36" s="590">
        <f t="shared" si="13"/>
        <v>283440</v>
      </c>
      <c r="L36" s="590">
        <f t="shared" si="2"/>
        <v>731275.2</v>
      </c>
      <c r="M36" s="600"/>
      <c r="N36" s="602">
        <f>M36/1000</f>
        <v>0</v>
      </c>
      <c r="O36" s="590">
        <v>118100</v>
      </c>
      <c r="P36" s="600">
        <f>O36*20/1000</f>
        <v>2362</v>
      </c>
      <c r="Q36" s="600"/>
      <c r="R36" s="590">
        <f t="shared" si="4"/>
        <v>0</v>
      </c>
      <c r="S36" s="590">
        <v>2370000</v>
      </c>
      <c r="T36" s="604">
        <f>S36/1000</f>
        <v>2370</v>
      </c>
      <c r="U36" s="600">
        <v>0</v>
      </c>
      <c r="V36" s="606">
        <f t="shared" si="19"/>
        <v>0</v>
      </c>
      <c r="W36" s="600"/>
      <c r="X36" s="602">
        <f t="shared" si="6"/>
        <v>0</v>
      </c>
      <c r="Y36" s="602">
        <f t="shared" si="14"/>
        <v>4732</v>
      </c>
      <c r="Z36" s="600">
        <f t="shared" si="15"/>
        <v>736007.2</v>
      </c>
      <c r="AA36" s="607">
        <f t="shared" si="7"/>
        <v>36800.36</v>
      </c>
      <c r="AB36" s="590">
        <f t="shared" si="16"/>
        <v>295848600</v>
      </c>
      <c r="AC36" s="608">
        <f t="shared" si="8"/>
        <v>56889.4124</v>
      </c>
      <c r="AD36" s="608">
        <f t="shared" si="9"/>
        <v>792896.6124</v>
      </c>
      <c r="AE36" s="590">
        <f t="shared" si="10"/>
        <v>285274.1085271318</v>
      </c>
    </row>
    <row r="37" spans="1:31" s="322" customFormat="1" ht="12.75">
      <c r="A37" s="358" t="s">
        <v>322</v>
      </c>
      <c r="B37" s="660" t="s">
        <v>347</v>
      </c>
      <c r="C37" s="609">
        <v>36</v>
      </c>
      <c r="D37" s="589" t="s">
        <v>196</v>
      </c>
      <c r="E37" s="590">
        <v>118100</v>
      </c>
      <c r="F37" s="590">
        <f>E37*0.9</f>
        <v>106290</v>
      </c>
      <c r="G37" s="590">
        <f t="shared" si="11"/>
        <v>224390</v>
      </c>
      <c r="H37" s="601"/>
      <c r="I37" s="590">
        <f t="shared" si="12"/>
        <v>0</v>
      </c>
      <c r="J37" s="590"/>
      <c r="K37" s="590">
        <f t="shared" si="13"/>
        <v>224390</v>
      </c>
      <c r="L37" s="590">
        <f t="shared" si="2"/>
        <v>96936.48</v>
      </c>
      <c r="M37" s="600"/>
      <c r="N37" s="602">
        <f>M37*C37/1000*12</f>
        <v>0</v>
      </c>
      <c r="O37" s="590"/>
      <c r="P37" s="600"/>
      <c r="Q37" s="600"/>
      <c r="R37" s="590">
        <f t="shared" si="4"/>
        <v>0</v>
      </c>
      <c r="S37" s="590"/>
      <c r="T37" s="604">
        <f>S37/1000*12</f>
        <v>0</v>
      </c>
      <c r="U37" s="600">
        <v>0</v>
      </c>
      <c r="V37" s="606">
        <f t="shared" si="19"/>
        <v>0</v>
      </c>
      <c r="W37" s="600"/>
      <c r="X37" s="602">
        <f t="shared" si="6"/>
        <v>0</v>
      </c>
      <c r="Y37" s="602">
        <f t="shared" si="14"/>
        <v>0</v>
      </c>
      <c r="Z37" s="600">
        <f t="shared" si="15"/>
        <v>96936.48</v>
      </c>
      <c r="AA37" s="607">
        <f t="shared" si="7"/>
        <v>4846.824</v>
      </c>
      <c r="AB37" s="590">
        <f t="shared" si="16"/>
        <v>49537440</v>
      </c>
      <c r="AC37" s="608">
        <f t="shared" si="8"/>
        <v>9078.53616</v>
      </c>
      <c r="AD37" s="608">
        <f t="shared" si="9"/>
        <v>106015.01616</v>
      </c>
      <c r="AE37" s="590">
        <f t="shared" si="10"/>
        <v>224390</v>
      </c>
    </row>
    <row r="38" spans="1:31" s="322" customFormat="1" ht="12.75">
      <c r="A38" s="357"/>
      <c r="B38" s="662" t="s">
        <v>197</v>
      </c>
      <c r="C38" s="357">
        <f>SUM(C39:C67)</f>
        <v>771</v>
      </c>
      <c r="D38" s="357">
        <f>SUM(D48:D67)</f>
        <v>0</v>
      </c>
      <c r="E38" s="357">
        <f>SUM(E39:E67)</f>
        <v>378000</v>
      </c>
      <c r="F38" s="357">
        <f aca="true" t="shared" si="20" ref="F38:AE38">SUM(F39:F67)</f>
        <v>2690800</v>
      </c>
      <c r="G38" s="357">
        <f t="shared" si="20"/>
        <v>3068800</v>
      </c>
      <c r="H38" s="357">
        <f t="shared" si="20"/>
        <v>675</v>
      </c>
      <c r="I38" s="357">
        <f t="shared" si="20"/>
        <v>234050</v>
      </c>
      <c r="J38" s="357">
        <f t="shared" si="20"/>
        <v>0</v>
      </c>
      <c r="K38" s="357">
        <f t="shared" si="20"/>
        <v>3380788</v>
      </c>
      <c r="L38" s="357">
        <f t="shared" si="20"/>
        <v>746976.7679999999</v>
      </c>
      <c r="M38" s="357">
        <f t="shared" si="20"/>
        <v>0</v>
      </c>
      <c r="N38" s="357">
        <f t="shared" si="20"/>
        <v>0</v>
      </c>
      <c r="O38" s="357">
        <f t="shared" si="20"/>
        <v>0</v>
      </c>
      <c r="P38" s="357">
        <f t="shared" si="20"/>
        <v>0</v>
      </c>
      <c r="Q38" s="357">
        <f t="shared" si="20"/>
        <v>0</v>
      </c>
      <c r="R38" s="357">
        <f t="shared" si="20"/>
        <v>0</v>
      </c>
      <c r="S38" s="357">
        <f t="shared" si="20"/>
        <v>2191968</v>
      </c>
      <c r="T38" s="357">
        <f t="shared" si="20"/>
        <v>2191.968</v>
      </c>
      <c r="U38" s="357">
        <f t="shared" si="20"/>
        <v>0</v>
      </c>
      <c r="V38" s="357">
        <f t="shared" si="20"/>
        <v>0</v>
      </c>
      <c r="W38" s="357">
        <f t="shared" si="20"/>
        <v>0</v>
      </c>
      <c r="X38" s="357">
        <f t="shared" si="20"/>
        <v>0</v>
      </c>
      <c r="Y38" s="357">
        <f t="shared" si="20"/>
        <v>2191.968</v>
      </c>
      <c r="Z38" s="357">
        <f t="shared" si="20"/>
        <v>749168.736</v>
      </c>
      <c r="AA38" s="357">
        <f t="shared" si="20"/>
        <v>37458.4368</v>
      </c>
      <c r="AB38" s="357">
        <f t="shared" si="20"/>
        <v>749866248</v>
      </c>
      <c r="AC38" s="357">
        <f t="shared" si="20"/>
        <v>125215.805712</v>
      </c>
      <c r="AD38" s="357">
        <f t="shared" si="20"/>
        <v>874384.5417119999</v>
      </c>
      <c r="AE38" s="357">
        <f t="shared" si="20"/>
        <v>3381232.437956204</v>
      </c>
    </row>
    <row r="39" spans="1:31" ht="12.75">
      <c r="A39" s="588" t="s">
        <v>314</v>
      </c>
      <c r="B39" s="655" t="s">
        <v>390</v>
      </c>
      <c r="C39" s="637">
        <v>1</v>
      </c>
      <c r="D39" s="589" t="s">
        <v>207</v>
      </c>
      <c r="E39" s="590">
        <v>14000</v>
      </c>
      <c r="F39" s="590">
        <v>141900</v>
      </c>
      <c r="G39" s="590">
        <v>155900</v>
      </c>
      <c r="H39" s="591">
        <v>25</v>
      </c>
      <c r="I39" s="590">
        <v>59050</v>
      </c>
      <c r="J39" s="590"/>
      <c r="K39" s="590">
        <v>292888</v>
      </c>
      <c r="L39" s="592">
        <v>10543.968</v>
      </c>
      <c r="M39" s="594"/>
      <c r="N39" s="593">
        <v>0</v>
      </c>
      <c r="O39" s="592"/>
      <c r="P39" s="594"/>
      <c r="Q39" s="595"/>
      <c r="R39" s="592">
        <v>0</v>
      </c>
      <c r="S39" s="594"/>
      <c r="T39" s="596">
        <v>0</v>
      </c>
      <c r="U39" s="594">
        <v>0</v>
      </c>
      <c r="V39" s="598">
        <v>0</v>
      </c>
      <c r="W39" s="594"/>
      <c r="X39" s="593">
        <v>0</v>
      </c>
      <c r="Y39" s="593">
        <v>0</v>
      </c>
      <c r="Z39" s="594">
        <v>10543.968</v>
      </c>
      <c r="AA39" s="599">
        <v>527.1984000000001</v>
      </c>
      <c r="AB39" s="600">
        <v>4128120</v>
      </c>
      <c r="AC39" s="599">
        <v>798.465456</v>
      </c>
      <c r="AD39" s="599">
        <v>11342.433456</v>
      </c>
      <c r="AE39" s="594">
        <v>292888.00000000006</v>
      </c>
    </row>
    <row r="40" spans="1:31" ht="12" customHeight="1">
      <c r="A40" s="588" t="s">
        <v>315</v>
      </c>
      <c r="B40" s="655" t="s">
        <v>391</v>
      </c>
      <c r="C40" s="637">
        <v>1</v>
      </c>
      <c r="D40" s="589" t="s">
        <v>207</v>
      </c>
      <c r="E40" s="590">
        <v>14000</v>
      </c>
      <c r="F40" s="590">
        <v>141900</v>
      </c>
      <c r="G40" s="590">
        <v>155900</v>
      </c>
      <c r="H40" s="591">
        <v>25</v>
      </c>
      <c r="I40" s="590">
        <v>7000</v>
      </c>
      <c r="J40" s="590"/>
      <c r="K40" s="590">
        <v>162900</v>
      </c>
      <c r="L40" s="592">
        <v>1954.8</v>
      </c>
      <c r="M40" s="593"/>
      <c r="N40" s="593">
        <v>0</v>
      </c>
      <c r="O40" s="592"/>
      <c r="P40" s="594">
        <v>0</v>
      </c>
      <c r="Q40" s="595"/>
      <c r="R40" s="592">
        <v>0</v>
      </c>
      <c r="S40" s="592"/>
      <c r="T40" s="596">
        <v>0</v>
      </c>
      <c r="U40" s="597"/>
      <c r="V40" s="598">
        <v>0</v>
      </c>
      <c r="W40" s="593"/>
      <c r="X40" s="593">
        <v>0</v>
      </c>
      <c r="Y40" s="593">
        <v>0</v>
      </c>
      <c r="Z40" s="594">
        <v>1954.8</v>
      </c>
      <c r="AA40" s="599">
        <v>97.74000000000001</v>
      </c>
      <c r="AB40" s="600">
        <v>1376040</v>
      </c>
      <c r="AC40" s="599">
        <v>239.63760000000002</v>
      </c>
      <c r="AD40" s="599">
        <v>2194.4376</v>
      </c>
      <c r="AE40" s="594">
        <v>162900</v>
      </c>
    </row>
    <row r="41" spans="1:31" ht="12.75">
      <c r="A41" s="588" t="s">
        <v>316</v>
      </c>
      <c r="B41" s="655" t="s">
        <v>392</v>
      </c>
      <c r="C41" s="637">
        <v>5</v>
      </c>
      <c r="D41" s="589"/>
      <c r="E41" s="590">
        <v>14000</v>
      </c>
      <c r="F41" s="590">
        <v>153300</v>
      </c>
      <c r="G41" s="590">
        <v>167300</v>
      </c>
      <c r="H41" s="591">
        <v>25</v>
      </c>
      <c r="I41" s="590">
        <v>7000</v>
      </c>
      <c r="J41" s="590"/>
      <c r="K41" s="590">
        <v>174300</v>
      </c>
      <c r="L41" s="592">
        <v>10458</v>
      </c>
      <c r="M41" s="594"/>
      <c r="N41" s="593">
        <v>0</v>
      </c>
      <c r="O41" s="592"/>
      <c r="P41" s="594"/>
      <c r="Q41" s="594"/>
      <c r="R41" s="592">
        <v>0</v>
      </c>
      <c r="S41" s="592"/>
      <c r="T41" s="596">
        <v>0</v>
      </c>
      <c r="U41" s="594">
        <v>0</v>
      </c>
      <c r="V41" s="598">
        <v>0</v>
      </c>
      <c r="W41" s="594"/>
      <c r="X41" s="593">
        <v>0</v>
      </c>
      <c r="Y41" s="593">
        <v>0</v>
      </c>
      <c r="Z41" s="594">
        <v>10458</v>
      </c>
      <c r="AA41" s="599">
        <v>522.9</v>
      </c>
      <c r="AB41" s="600">
        <v>6880200</v>
      </c>
      <c r="AC41" s="599">
        <v>1209.816</v>
      </c>
      <c r="AD41" s="599">
        <v>11667.816</v>
      </c>
      <c r="AE41" s="594">
        <v>174299.99999999997</v>
      </c>
    </row>
    <row r="42" spans="1:31" s="322" customFormat="1" ht="12.75">
      <c r="A42" s="610" t="s">
        <v>357</v>
      </c>
      <c r="B42" s="663" t="s">
        <v>206</v>
      </c>
      <c r="C42" s="611">
        <v>1</v>
      </c>
      <c r="D42" s="612" t="s">
        <v>207</v>
      </c>
      <c r="E42" s="590">
        <v>14000</v>
      </c>
      <c r="F42" s="590">
        <v>141900</v>
      </c>
      <c r="G42" s="613">
        <f>E42+F42</f>
        <v>155900</v>
      </c>
      <c r="H42" s="614">
        <v>25</v>
      </c>
      <c r="I42" s="613">
        <f>H42*E42*0.02</f>
        <v>7000</v>
      </c>
      <c r="J42" s="590"/>
      <c r="K42" s="613">
        <f>G42+I42+J42</f>
        <v>162900</v>
      </c>
      <c r="L42" s="613">
        <f>K42*C42*12/1000</f>
        <v>1954.8</v>
      </c>
      <c r="M42" s="615"/>
      <c r="N42" s="616">
        <f>M42*C42/1000*12</f>
        <v>0</v>
      </c>
      <c r="O42" s="590"/>
      <c r="P42" s="590">
        <f>O42*C42/1000*12</f>
        <v>0</v>
      </c>
      <c r="Q42" s="617"/>
      <c r="R42" s="590">
        <f>F42*Q42*C42/1000*12</f>
        <v>0</v>
      </c>
      <c r="S42" s="600"/>
      <c r="T42" s="604">
        <f>S42*C42/1000*12</f>
        <v>0</v>
      </c>
      <c r="U42" s="605"/>
      <c r="V42" s="590">
        <f>U42*C42/1000*12</f>
        <v>0</v>
      </c>
      <c r="W42" s="602"/>
      <c r="X42" s="616">
        <f>W42*C42/1000*12</f>
        <v>0</v>
      </c>
      <c r="Y42" s="618">
        <f>N42+P42+R42+T42+V42+X42</f>
        <v>0</v>
      </c>
      <c r="Z42" s="600">
        <f>Y42+L42</f>
        <v>1954.8</v>
      </c>
      <c r="AA42" s="607">
        <f>Z42*5%</f>
        <v>97.74000000000001</v>
      </c>
      <c r="AB42" s="590">
        <f>114670*12*C42</f>
        <v>1376040</v>
      </c>
      <c r="AC42" s="619">
        <f>(AB42*0.15/1000)+(Z42*0.017)</f>
        <v>239.63760000000002</v>
      </c>
      <c r="AD42" s="619">
        <f>Z42+AC42</f>
        <v>2194.4376</v>
      </c>
      <c r="AE42" s="613">
        <f>Z42/C42/12*1000</f>
        <v>162900</v>
      </c>
    </row>
    <row r="43" spans="1:31" ht="22.5">
      <c r="A43" s="588" t="s">
        <v>313</v>
      </c>
      <c r="B43" s="659" t="s">
        <v>312</v>
      </c>
      <c r="C43" s="637">
        <v>2</v>
      </c>
      <c r="D43" s="589" t="s">
        <v>53</v>
      </c>
      <c r="E43" s="590">
        <v>14000</v>
      </c>
      <c r="F43" s="590">
        <v>118100</v>
      </c>
      <c r="G43" s="590">
        <v>132100</v>
      </c>
      <c r="H43" s="591">
        <v>25</v>
      </c>
      <c r="I43" s="590">
        <v>7000</v>
      </c>
      <c r="J43" s="590"/>
      <c r="K43" s="590">
        <v>139100</v>
      </c>
      <c r="L43" s="592">
        <v>3338.4</v>
      </c>
      <c r="M43" s="594"/>
      <c r="N43" s="593">
        <v>0</v>
      </c>
      <c r="O43" s="592"/>
      <c r="P43" s="594"/>
      <c r="Q43" s="595"/>
      <c r="R43" s="592">
        <v>0</v>
      </c>
      <c r="S43" s="594"/>
      <c r="T43" s="596">
        <v>0</v>
      </c>
      <c r="U43" s="594">
        <v>0</v>
      </c>
      <c r="V43" s="598">
        <v>0</v>
      </c>
      <c r="W43" s="594"/>
      <c r="X43" s="593">
        <v>0</v>
      </c>
      <c r="Y43" s="593">
        <v>0</v>
      </c>
      <c r="Z43" s="594">
        <v>3338.4</v>
      </c>
      <c r="AA43" s="599">
        <v>166.92000000000002</v>
      </c>
      <c r="AB43" s="600">
        <v>2752080</v>
      </c>
      <c r="AC43" s="599">
        <v>469.5648</v>
      </c>
      <c r="AD43" s="599">
        <v>3807.9648</v>
      </c>
      <c r="AE43" s="594">
        <v>139100</v>
      </c>
    </row>
    <row r="44" spans="1:31" ht="12.75">
      <c r="A44" s="588" t="s">
        <v>317</v>
      </c>
      <c r="B44" s="655" t="s">
        <v>393</v>
      </c>
      <c r="C44" s="637">
        <v>4</v>
      </c>
      <c r="D44" s="589" t="s">
        <v>209</v>
      </c>
      <c r="E44" s="590">
        <v>14000</v>
      </c>
      <c r="F44" s="590">
        <v>129800</v>
      </c>
      <c r="G44" s="590">
        <v>143800</v>
      </c>
      <c r="H44" s="591">
        <v>25</v>
      </c>
      <c r="I44" s="590">
        <v>7000</v>
      </c>
      <c r="J44" s="590"/>
      <c r="K44" s="590">
        <v>150800</v>
      </c>
      <c r="L44" s="592">
        <v>7238.4</v>
      </c>
      <c r="M44" s="594"/>
      <c r="N44" s="593">
        <v>0</v>
      </c>
      <c r="O44" s="592"/>
      <c r="P44" s="594"/>
      <c r="Q44" s="595"/>
      <c r="R44" s="592">
        <v>0</v>
      </c>
      <c r="S44" s="592"/>
      <c r="T44" s="596">
        <v>0</v>
      </c>
      <c r="U44" s="594">
        <v>0</v>
      </c>
      <c r="V44" s="598">
        <v>0</v>
      </c>
      <c r="W44" s="594"/>
      <c r="X44" s="593">
        <v>0</v>
      </c>
      <c r="Y44" s="593">
        <v>0</v>
      </c>
      <c r="Z44" s="594">
        <v>7238.4</v>
      </c>
      <c r="AA44" s="599">
        <v>361.92</v>
      </c>
      <c r="AB44" s="600">
        <v>5504160</v>
      </c>
      <c r="AC44" s="599">
        <v>948.6768000000001</v>
      </c>
      <c r="AD44" s="599">
        <v>8187.0768</v>
      </c>
      <c r="AE44" s="594">
        <v>150799.99999999997</v>
      </c>
    </row>
    <row r="45" spans="1:31" s="322" customFormat="1" ht="12.75">
      <c r="A45" s="610" t="s">
        <v>358</v>
      </c>
      <c r="B45" s="664" t="s">
        <v>208</v>
      </c>
      <c r="C45" s="347">
        <v>2</v>
      </c>
      <c r="D45" s="612" t="s">
        <v>209</v>
      </c>
      <c r="E45" s="590">
        <v>14000</v>
      </c>
      <c r="F45" s="590">
        <v>129800</v>
      </c>
      <c r="G45" s="613">
        <f>E45+F45</f>
        <v>143800</v>
      </c>
      <c r="H45" s="614">
        <v>25</v>
      </c>
      <c r="I45" s="613">
        <f>H45*E45*0.02</f>
        <v>7000</v>
      </c>
      <c r="J45" s="590"/>
      <c r="K45" s="613">
        <f>G45+I45+J45</f>
        <v>150800</v>
      </c>
      <c r="L45" s="613">
        <f>K45*C45*12/1000</f>
        <v>3619.2</v>
      </c>
      <c r="M45" s="615"/>
      <c r="N45" s="616">
        <f>M45*C45/1000*12</f>
        <v>0</v>
      </c>
      <c r="O45" s="590"/>
      <c r="P45" s="590">
        <f>O45*C45/1000*12</f>
        <v>0</v>
      </c>
      <c r="Q45" s="617"/>
      <c r="R45" s="590">
        <f>F45*Q45*C45/1000*12</f>
        <v>0</v>
      </c>
      <c r="S45" s="600"/>
      <c r="T45" s="604">
        <f>S45*C45/1000*12</f>
        <v>0</v>
      </c>
      <c r="U45" s="605"/>
      <c r="V45" s="590">
        <f>U45*C38/1000*12</f>
        <v>0</v>
      </c>
      <c r="W45" s="602"/>
      <c r="X45" s="616">
        <f>W45*C45/1000*12</f>
        <v>0</v>
      </c>
      <c r="Y45" s="618">
        <f>N45+P45+R45+T45+V45+X45</f>
        <v>0</v>
      </c>
      <c r="Z45" s="600">
        <f>Y45+L45</f>
        <v>3619.2</v>
      </c>
      <c r="AA45" s="607">
        <f>Z45*5%</f>
        <v>180.96</v>
      </c>
      <c r="AB45" s="590">
        <f>114670*12*C45</f>
        <v>2752080</v>
      </c>
      <c r="AC45" s="619">
        <f>(AB45*0.15/1000)+(Z45*0.017)</f>
        <v>474.33840000000004</v>
      </c>
      <c r="AD45" s="619">
        <f>Z45+AC45</f>
        <v>4093.5384</v>
      </c>
      <c r="AE45" s="613">
        <f>Z45/C45/12*1000</f>
        <v>150799.99999999997</v>
      </c>
    </row>
    <row r="46" spans="1:31" ht="12.75">
      <c r="A46" s="588" t="s">
        <v>318</v>
      </c>
      <c r="B46" s="655" t="s">
        <v>394</v>
      </c>
      <c r="C46" s="637">
        <v>10</v>
      </c>
      <c r="D46" s="589" t="s">
        <v>54</v>
      </c>
      <c r="E46" s="590">
        <v>14000</v>
      </c>
      <c r="F46" s="590">
        <v>100000</v>
      </c>
      <c r="G46" s="590">
        <v>114000</v>
      </c>
      <c r="H46" s="591">
        <v>25</v>
      </c>
      <c r="I46" s="590">
        <v>7000</v>
      </c>
      <c r="J46" s="590"/>
      <c r="K46" s="590">
        <v>121000</v>
      </c>
      <c r="L46" s="592">
        <v>14520</v>
      </c>
      <c r="M46" s="594"/>
      <c r="N46" s="602">
        <v>0</v>
      </c>
      <c r="O46" s="590"/>
      <c r="P46" s="600"/>
      <c r="Q46" s="600"/>
      <c r="R46" s="592">
        <v>0</v>
      </c>
      <c r="S46" s="592"/>
      <c r="T46" s="604">
        <v>0</v>
      </c>
      <c r="U46" s="600">
        <v>0</v>
      </c>
      <c r="V46" s="606">
        <v>0</v>
      </c>
      <c r="W46" s="600"/>
      <c r="X46" s="602">
        <v>0</v>
      </c>
      <c r="Y46" s="602">
        <v>0</v>
      </c>
      <c r="Z46" s="600">
        <v>14520</v>
      </c>
      <c r="AA46" s="599">
        <v>726</v>
      </c>
      <c r="AB46" s="600">
        <v>13760400</v>
      </c>
      <c r="AC46" s="599">
        <v>2310.9</v>
      </c>
      <c r="AD46" s="599">
        <v>16830.9</v>
      </c>
      <c r="AE46" s="594">
        <v>121000</v>
      </c>
    </row>
    <row r="47" spans="1:31" ht="12.75">
      <c r="A47" s="588" t="s">
        <v>318</v>
      </c>
      <c r="B47" s="655" t="s">
        <v>395</v>
      </c>
      <c r="C47" s="637">
        <v>9</v>
      </c>
      <c r="D47" s="589" t="s">
        <v>54</v>
      </c>
      <c r="E47" s="590">
        <v>14000</v>
      </c>
      <c r="F47" s="590">
        <v>100000</v>
      </c>
      <c r="G47" s="590">
        <v>114000</v>
      </c>
      <c r="H47" s="591">
        <v>25</v>
      </c>
      <c r="I47" s="590">
        <v>7000</v>
      </c>
      <c r="J47" s="590"/>
      <c r="K47" s="590">
        <v>121000</v>
      </c>
      <c r="L47" s="592">
        <v>13068</v>
      </c>
      <c r="M47" s="594"/>
      <c r="N47" s="602">
        <v>0</v>
      </c>
      <c r="O47" s="590"/>
      <c r="P47" s="600"/>
      <c r="Q47" s="600"/>
      <c r="R47" s="592">
        <v>0</v>
      </c>
      <c r="S47" s="592"/>
      <c r="T47" s="604">
        <v>0</v>
      </c>
      <c r="U47" s="600">
        <v>0</v>
      </c>
      <c r="V47" s="606">
        <v>0</v>
      </c>
      <c r="W47" s="600"/>
      <c r="X47" s="602">
        <v>0</v>
      </c>
      <c r="Y47" s="602">
        <v>0</v>
      </c>
      <c r="Z47" s="600">
        <v>13068</v>
      </c>
      <c r="AA47" s="599">
        <v>653.4000000000001</v>
      </c>
      <c r="AB47" s="600">
        <v>12384360</v>
      </c>
      <c r="AC47" s="599">
        <v>2079.81</v>
      </c>
      <c r="AD47" s="599">
        <v>15147.81</v>
      </c>
      <c r="AE47" s="594">
        <v>121000</v>
      </c>
    </row>
    <row r="48" spans="1:31" s="322" customFormat="1" ht="12.75">
      <c r="A48" s="358" t="s">
        <v>348</v>
      </c>
      <c r="B48" s="658" t="s">
        <v>349</v>
      </c>
      <c r="C48" s="347">
        <v>13</v>
      </c>
      <c r="D48" s="612" t="s">
        <v>54</v>
      </c>
      <c r="E48" s="620">
        <v>14000</v>
      </c>
      <c r="F48" s="590">
        <v>100000</v>
      </c>
      <c r="G48" s="613">
        <f>E48+F48</f>
        <v>114000</v>
      </c>
      <c r="H48" s="601">
        <v>25</v>
      </c>
      <c r="I48" s="590">
        <f>H48*E48*0.02</f>
        <v>7000</v>
      </c>
      <c r="J48" s="590"/>
      <c r="K48" s="613">
        <f>G48+I48+J48</f>
        <v>121000</v>
      </c>
      <c r="L48" s="613">
        <f>K48*C48*12/1000</f>
        <v>18876</v>
      </c>
      <c r="M48" s="590"/>
      <c r="N48" s="616">
        <f>M48*C48/1000*12</f>
        <v>0</v>
      </c>
      <c r="O48" s="590"/>
      <c r="P48" s="590"/>
      <c r="Q48" s="617"/>
      <c r="R48" s="590">
        <f>F48*Q48*C48/1000*12</f>
        <v>0</v>
      </c>
      <c r="S48" s="590"/>
      <c r="T48" s="604">
        <f>S48*C48/1000*12</f>
        <v>0</v>
      </c>
      <c r="U48" s="590"/>
      <c r="V48" s="590">
        <f>U48*C31/1000*12</f>
        <v>0</v>
      </c>
      <c r="W48" s="600"/>
      <c r="X48" s="616">
        <f>W48*C48/1000*12</f>
        <v>0</v>
      </c>
      <c r="Y48" s="618">
        <f>N48+P48+R48+T48+V48+X48</f>
        <v>0</v>
      </c>
      <c r="Z48" s="600">
        <f>Y48+L48</f>
        <v>18876</v>
      </c>
      <c r="AA48" s="607">
        <f>Z48*5%</f>
        <v>943.8000000000001</v>
      </c>
      <c r="AB48" s="590">
        <f>114670*12*C48</f>
        <v>17888520</v>
      </c>
      <c r="AC48" s="608">
        <f>(AB48*0.15/1000)+(Z48*0.017)</f>
        <v>3004.1699999999996</v>
      </c>
      <c r="AD48" s="608">
        <f>Z48+AC48</f>
        <v>21880.17</v>
      </c>
      <c r="AE48" s="590">
        <f>Z48/C48/12*1000</f>
        <v>121000</v>
      </c>
    </row>
    <row r="49" spans="1:31" s="322" customFormat="1" ht="12.75">
      <c r="A49" s="358" t="s">
        <v>350</v>
      </c>
      <c r="B49" s="658" t="s">
        <v>200</v>
      </c>
      <c r="C49" s="347">
        <v>15</v>
      </c>
      <c r="D49" s="612"/>
      <c r="E49" s="620"/>
      <c r="F49" s="590">
        <v>100000</v>
      </c>
      <c r="G49" s="613">
        <f>E49+F49</f>
        <v>100000</v>
      </c>
      <c r="H49" s="621"/>
      <c r="I49" s="613">
        <f>H49*E49*0.02</f>
        <v>0</v>
      </c>
      <c r="J49" s="590"/>
      <c r="K49" s="613">
        <f>G49+I49+J49</f>
        <v>100000</v>
      </c>
      <c r="L49" s="613">
        <f>K49*C49*12/1000</f>
        <v>18000</v>
      </c>
      <c r="M49" s="622"/>
      <c r="N49" s="616">
        <f>M49*C49/1000*12</f>
        <v>0</v>
      </c>
      <c r="O49" s="590"/>
      <c r="P49" s="590"/>
      <c r="Q49" s="617"/>
      <c r="R49" s="590">
        <f>F49*Q49*C49/1000*12</f>
        <v>0</v>
      </c>
      <c r="S49" s="600"/>
      <c r="T49" s="604">
        <f>S49*C49/1000*12</f>
        <v>0</v>
      </c>
      <c r="U49" s="590"/>
      <c r="V49" s="590">
        <f>U49*C32/1000*12</f>
        <v>0</v>
      </c>
      <c r="W49" s="600"/>
      <c r="X49" s="616">
        <f>W49*C49/1000*12</f>
        <v>0</v>
      </c>
      <c r="Y49" s="618">
        <f>N49+P49+R49+T49+V49+X49</f>
        <v>0</v>
      </c>
      <c r="Z49" s="600">
        <f>Y49+L49</f>
        <v>18000</v>
      </c>
      <c r="AA49" s="607">
        <f>Z49*5%</f>
        <v>900</v>
      </c>
      <c r="AB49" s="590">
        <f>Z49*1000</f>
        <v>18000000</v>
      </c>
      <c r="AC49" s="608">
        <f>(AB49*0.15/1000)+(Z49*0.017)</f>
        <v>3006</v>
      </c>
      <c r="AD49" s="608">
        <f>Z49+AC49</f>
        <v>21006</v>
      </c>
      <c r="AE49" s="590">
        <f>Z49/C49/12*1000</f>
        <v>100000</v>
      </c>
    </row>
    <row r="50" spans="1:31" s="322" customFormat="1" ht="12.75">
      <c r="A50" s="610" t="s">
        <v>351</v>
      </c>
      <c r="B50" s="665" t="s">
        <v>198</v>
      </c>
      <c r="C50" s="623">
        <v>1</v>
      </c>
      <c r="D50" s="612" t="s">
        <v>54</v>
      </c>
      <c r="E50" s="613">
        <v>14000</v>
      </c>
      <c r="F50" s="613">
        <v>100000</v>
      </c>
      <c r="G50" s="613">
        <f aca="true" t="shared" si="21" ref="G50:G91">E50+F50</f>
        <v>114000</v>
      </c>
      <c r="H50" s="614">
        <v>25</v>
      </c>
      <c r="I50" s="613">
        <f>H50*E50*0.02</f>
        <v>7000</v>
      </c>
      <c r="J50" s="613"/>
      <c r="K50" s="613">
        <f aca="true" t="shared" si="22" ref="K50:K91">G50+I50+J50</f>
        <v>121000</v>
      </c>
      <c r="L50" s="613">
        <f aca="true" t="shared" si="23" ref="L50:L67">K50*C50*12/1000</f>
        <v>1452</v>
      </c>
      <c r="M50" s="624"/>
      <c r="N50" s="616">
        <f>M50*C50/1000*12</f>
        <v>0</v>
      </c>
      <c r="O50" s="613"/>
      <c r="P50" s="590">
        <f>O50*C50/1000*12</f>
        <v>0</v>
      </c>
      <c r="Q50" s="625"/>
      <c r="R50" s="590">
        <f t="shared" si="4"/>
        <v>0</v>
      </c>
      <c r="S50" s="626"/>
      <c r="T50" s="604">
        <f>S50*C50/1000*12</f>
        <v>0</v>
      </c>
      <c r="U50" s="627"/>
      <c r="V50" s="590">
        <f>U50*C30/1000*12</f>
        <v>0</v>
      </c>
      <c r="W50" s="628"/>
      <c r="X50" s="616">
        <f>W50*C50/1000*12</f>
        <v>0</v>
      </c>
      <c r="Y50" s="618">
        <f aca="true" t="shared" si="24" ref="Y50:Y67">N50+P50+R50+T50+V50+X50</f>
        <v>0</v>
      </c>
      <c r="Z50" s="626">
        <f aca="true" t="shared" si="25" ref="Z50:Z67">Y50+L50</f>
        <v>1452</v>
      </c>
      <c r="AA50" s="607">
        <f aca="true" t="shared" si="26" ref="AA50:AA67">Z50*5%</f>
        <v>72.60000000000001</v>
      </c>
      <c r="AB50" s="613">
        <f aca="true" t="shared" si="27" ref="AB50:AB59">114670*12*C50</f>
        <v>1376040</v>
      </c>
      <c r="AC50" s="619">
        <f t="shared" si="8"/>
        <v>231.09</v>
      </c>
      <c r="AD50" s="619">
        <f aca="true" t="shared" si="28" ref="AD50:AD67">Z50+AC50</f>
        <v>1683.09</v>
      </c>
      <c r="AE50" s="613">
        <f t="shared" si="10"/>
        <v>121000</v>
      </c>
    </row>
    <row r="51" spans="1:31" s="322" customFormat="1" ht="12.75">
      <c r="A51" s="610" t="s">
        <v>352</v>
      </c>
      <c r="B51" s="663" t="s">
        <v>201</v>
      </c>
      <c r="C51" s="347">
        <v>7</v>
      </c>
      <c r="D51" s="612" t="s">
        <v>54</v>
      </c>
      <c r="E51" s="620">
        <v>14000</v>
      </c>
      <c r="F51" s="590">
        <v>100000</v>
      </c>
      <c r="G51" s="613">
        <f t="shared" si="21"/>
        <v>114000</v>
      </c>
      <c r="H51" s="614">
        <v>25</v>
      </c>
      <c r="I51" s="613">
        <f aca="true" t="shared" si="29" ref="I51:I67">H51*E51*0.02</f>
        <v>7000</v>
      </c>
      <c r="J51" s="590"/>
      <c r="K51" s="613">
        <f t="shared" si="22"/>
        <v>121000</v>
      </c>
      <c r="L51" s="613">
        <f t="shared" si="23"/>
        <v>10164</v>
      </c>
      <c r="M51" s="622"/>
      <c r="N51" s="616">
        <f aca="true" t="shared" si="30" ref="N51:N67">M51*C51/1000*12</f>
        <v>0</v>
      </c>
      <c r="O51" s="590"/>
      <c r="P51" s="590">
        <f aca="true" t="shared" si="31" ref="P51:P67">O51*C51/1000*12</f>
        <v>0</v>
      </c>
      <c r="Q51" s="617"/>
      <c r="R51" s="590">
        <f t="shared" si="4"/>
        <v>0</v>
      </c>
      <c r="S51" s="600"/>
      <c r="T51" s="604">
        <f aca="true" t="shared" si="32" ref="T51:T67">S51*C51/1000*12</f>
        <v>0</v>
      </c>
      <c r="U51" s="605"/>
      <c r="V51" s="590">
        <f>U51*C33/1000*12</f>
        <v>0</v>
      </c>
      <c r="W51" s="600"/>
      <c r="X51" s="616">
        <f aca="true" t="shared" si="33" ref="X51:X67">W51*C51/1000*12</f>
        <v>0</v>
      </c>
      <c r="Y51" s="618">
        <f t="shared" si="24"/>
        <v>0</v>
      </c>
      <c r="Z51" s="600">
        <f t="shared" si="25"/>
        <v>10164</v>
      </c>
      <c r="AA51" s="607">
        <f t="shared" si="26"/>
        <v>508.20000000000005</v>
      </c>
      <c r="AB51" s="613">
        <f t="shared" si="27"/>
        <v>9632280</v>
      </c>
      <c r="AC51" s="619">
        <f t="shared" si="8"/>
        <v>1617.63</v>
      </c>
      <c r="AD51" s="619">
        <f t="shared" si="28"/>
        <v>11781.630000000001</v>
      </c>
      <c r="AE51" s="613">
        <f t="shared" si="10"/>
        <v>121000</v>
      </c>
    </row>
    <row r="52" spans="1:31" s="322" customFormat="1" ht="12.75">
      <c r="A52" s="610" t="s">
        <v>353</v>
      </c>
      <c r="B52" s="663" t="s">
        <v>202</v>
      </c>
      <c r="C52" s="347">
        <v>1</v>
      </c>
      <c r="D52" s="612" t="s">
        <v>54</v>
      </c>
      <c r="E52" s="620">
        <v>14000</v>
      </c>
      <c r="F52" s="590">
        <v>100000</v>
      </c>
      <c r="G52" s="613">
        <f t="shared" si="21"/>
        <v>114000</v>
      </c>
      <c r="H52" s="614">
        <v>25</v>
      </c>
      <c r="I52" s="613">
        <f t="shared" si="29"/>
        <v>7000</v>
      </c>
      <c r="J52" s="590"/>
      <c r="K52" s="613">
        <f t="shared" si="22"/>
        <v>121000</v>
      </c>
      <c r="L52" s="613">
        <f t="shared" si="23"/>
        <v>1452</v>
      </c>
      <c r="M52" s="622"/>
      <c r="N52" s="616">
        <f t="shared" si="30"/>
        <v>0</v>
      </c>
      <c r="O52" s="590"/>
      <c r="P52" s="590">
        <f t="shared" si="31"/>
        <v>0</v>
      </c>
      <c r="Q52" s="617"/>
      <c r="R52" s="590">
        <f t="shared" si="4"/>
        <v>0</v>
      </c>
      <c r="S52" s="600"/>
      <c r="T52" s="604">
        <f t="shared" si="32"/>
        <v>0</v>
      </c>
      <c r="U52" s="605"/>
      <c r="V52" s="590">
        <f>U52*C34/1000*12</f>
        <v>0</v>
      </c>
      <c r="W52" s="600"/>
      <c r="X52" s="616">
        <f t="shared" si="33"/>
        <v>0</v>
      </c>
      <c r="Y52" s="618">
        <f t="shared" si="24"/>
        <v>0</v>
      </c>
      <c r="Z52" s="600">
        <f t="shared" si="25"/>
        <v>1452</v>
      </c>
      <c r="AA52" s="607">
        <f t="shared" si="26"/>
        <v>72.60000000000001</v>
      </c>
      <c r="AB52" s="613">
        <f t="shared" si="27"/>
        <v>1376040</v>
      </c>
      <c r="AC52" s="619">
        <f t="shared" si="8"/>
        <v>231.09</v>
      </c>
      <c r="AD52" s="619">
        <f t="shared" si="28"/>
        <v>1683.09</v>
      </c>
      <c r="AE52" s="613">
        <f t="shared" si="10"/>
        <v>121000</v>
      </c>
    </row>
    <row r="53" spans="1:31" s="322" customFormat="1" ht="12.75">
      <c r="A53" s="610" t="s">
        <v>360</v>
      </c>
      <c r="B53" s="666" t="s">
        <v>211</v>
      </c>
      <c r="C53" s="623">
        <v>3</v>
      </c>
      <c r="D53" s="629" t="s">
        <v>54</v>
      </c>
      <c r="E53" s="630">
        <v>14000</v>
      </c>
      <c r="F53" s="630">
        <v>100000</v>
      </c>
      <c r="G53" s="613">
        <f>E53+F53</f>
        <v>114000</v>
      </c>
      <c r="H53" s="614">
        <v>25</v>
      </c>
      <c r="I53" s="613">
        <f>H53*E53*0.02</f>
        <v>7000</v>
      </c>
      <c r="J53" s="630"/>
      <c r="K53" s="613">
        <f>G53+I53+J53</f>
        <v>121000</v>
      </c>
      <c r="L53" s="613">
        <f>K53*C53*12/1000</f>
        <v>4356</v>
      </c>
      <c r="M53" s="631"/>
      <c r="N53" s="616">
        <f>M53*C53/1000*12</f>
        <v>0</v>
      </c>
      <c r="O53" s="630"/>
      <c r="P53" s="590">
        <f>O53*C53/1000*12</f>
        <v>0</v>
      </c>
      <c r="Q53" s="632"/>
      <c r="R53" s="590">
        <f>F53*Q53*C53/1000*12</f>
        <v>0</v>
      </c>
      <c r="S53" s="633"/>
      <c r="T53" s="604">
        <f>S53*C53/1000*12</f>
        <v>0</v>
      </c>
      <c r="U53" s="634"/>
      <c r="V53" s="590">
        <f>U53*C54/1000*12</f>
        <v>0</v>
      </c>
      <c r="W53" s="635"/>
      <c r="X53" s="616">
        <f>W53*C53/1000*12</f>
        <v>0</v>
      </c>
      <c r="Y53" s="618">
        <f>N53+P53+R53+T53+V53+X53</f>
        <v>0</v>
      </c>
      <c r="Z53" s="633">
        <f>Y53+L53</f>
        <v>4356</v>
      </c>
      <c r="AA53" s="607">
        <f>Z53*5%</f>
        <v>217.8</v>
      </c>
      <c r="AB53" s="590">
        <f>114670*12*C53</f>
        <v>4128120</v>
      </c>
      <c r="AC53" s="619">
        <f>(AB53*0.15/1000)+(Z53*0.017)</f>
        <v>693.27</v>
      </c>
      <c r="AD53" s="619">
        <f>Z53+AC53</f>
        <v>5049.27</v>
      </c>
      <c r="AE53" s="613">
        <f>Z53/C53/12*1000</f>
        <v>121000</v>
      </c>
    </row>
    <row r="54" spans="1:31" s="322" customFormat="1" ht="12.75">
      <c r="A54" s="610" t="s">
        <v>354</v>
      </c>
      <c r="B54" s="663" t="s">
        <v>203</v>
      </c>
      <c r="C54" s="347">
        <v>28</v>
      </c>
      <c r="D54" s="612" t="s">
        <v>54</v>
      </c>
      <c r="E54" s="620">
        <v>14000</v>
      </c>
      <c r="F54" s="590">
        <v>100000</v>
      </c>
      <c r="G54" s="613">
        <f t="shared" si="21"/>
        <v>114000</v>
      </c>
      <c r="H54" s="614">
        <v>25</v>
      </c>
      <c r="I54" s="613">
        <f t="shared" si="29"/>
        <v>7000</v>
      </c>
      <c r="J54" s="590"/>
      <c r="K54" s="613">
        <f t="shared" si="22"/>
        <v>121000</v>
      </c>
      <c r="L54" s="613">
        <f t="shared" si="23"/>
        <v>40656</v>
      </c>
      <c r="M54" s="622"/>
      <c r="N54" s="616">
        <f t="shared" si="30"/>
        <v>0</v>
      </c>
      <c r="O54" s="590"/>
      <c r="P54" s="590">
        <f t="shared" si="31"/>
        <v>0</v>
      </c>
      <c r="Q54" s="617"/>
      <c r="R54" s="590">
        <f t="shared" si="4"/>
        <v>0</v>
      </c>
      <c r="S54" s="600"/>
      <c r="T54" s="604">
        <f t="shared" si="32"/>
        <v>0</v>
      </c>
      <c r="U54" s="605"/>
      <c r="V54" s="590">
        <f>U54*C35/1000*12</f>
        <v>0</v>
      </c>
      <c r="W54" s="600"/>
      <c r="X54" s="616">
        <f t="shared" si="33"/>
        <v>0</v>
      </c>
      <c r="Y54" s="618">
        <f t="shared" si="24"/>
        <v>0</v>
      </c>
      <c r="Z54" s="600">
        <f t="shared" si="25"/>
        <v>40656</v>
      </c>
      <c r="AA54" s="607">
        <f t="shared" si="26"/>
        <v>2032.8000000000002</v>
      </c>
      <c r="AB54" s="613">
        <f t="shared" si="27"/>
        <v>38529120</v>
      </c>
      <c r="AC54" s="619">
        <f t="shared" si="8"/>
        <v>6470.52</v>
      </c>
      <c r="AD54" s="619">
        <f t="shared" si="28"/>
        <v>47126.520000000004</v>
      </c>
      <c r="AE54" s="613">
        <f t="shared" si="10"/>
        <v>121000</v>
      </c>
    </row>
    <row r="55" spans="1:31" s="322" customFormat="1" ht="12.75">
      <c r="A55" s="610" t="s">
        <v>355</v>
      </c>
      <c r="B55" s="663" t="s">
        <v>204</v>
      </c>
      <c r="C55" s="347">
        <v>1</v>
      </c>
      <c r="D55" s="612" t="s">
        <v>54</v>
      </c>
      <c r="E55" s="620">
        <v>14000</v>
      </c>
      <c r="F55" s="590">
        <v>100000</v>
      </c>
      <c r="G55" s="613">
        <f t="shared" si="21"/>
        <v>114000</v>
      </c>
      <c r="H55" s="614">
        <v>25</v>
      </c>
      <c r="I55" s="613">
        <f t="shared" si="29"/>
        <v>7000</v>
      </c>
      <c r="J55" s="590"/>
      <c r="K55" s="613">
        <f t="shared" si="22"/>
        <v>121000</v>
      </c>
      <c r="L55" s="613">
        <f t="shared" si="23"/>
        <v>1452</v>
      </c>
      <c r="M55" s="622"/>
      <c r="N55" s="616">
        <f t="shared" si="30"/>
        <v>0</v>
      </c>
      <c r="O55" s="590"/>
      <c r="P55" s="590">
        <f>O55*C55/1000*12</f>
        <v>0</v>
      </c>
      <c r="Q55" s="617"/>
      <c r="R55" s="590">
        <f t="shared" si="4"/>
        <v>0</v>
      </c>
      <c r="S55" s="600"/>
      <c r="T55" s="604">
        <f t="shared" si="32"/>
        <v>0</v>
      </c>
      <c r="U55" s="605"/>
      <c r="V55" s="590">
        <f>U55*C36/1000*12</f>
        <v>0</v>
      </c>
      <c r="W55" s="600"/>
      <c r="X55" s="616">
        <f t="shared" si="33"/>
        <v>0</v>
      </c>
      <c r="Y55" s="618">
        <f t="shared" si="24"/>
        <v>0</v>
      </c>
      <c r="Z55" s="600">
        <f t="shared" si="25"/>
        <v>1452</v>
      </c>
      <c r="AA55" s="607">
        <f t="shared" si="26"/>
        <v>72.60000000000001</v>
      </c>
      <c r="AB55" s="613">
        <f t="shared" si="27"/>
        <v>1376040</v>
      </c>
      <c r="AC55" s="619">
        <f t="shared" si="8"/>
        <v>231.09</v>
      </c>
      <c r="AD55" s="619">
        <f t="shared" si="28"/>
        <v>1683.09</v>
      </c>
      <c r="AE55" s="613">
        <f t="shared" si="10"/>
        <v>121000</v>
      </c>
    </row>
    <row r="56" spans="1:31" ht="12.75">
      <c r="A56" s="588" t="s">
        <v>322</v>
      </c>
      <c r="B56" s="655" t="s">
        <v>403</v>
      </c>
      <c r="C56" s="609">
        <v>1</v>
      </c>
      <c r="D56" s="589"/>
      <c r="E56" s="590">
        <v>14000</v>
      </c>
      <c r="F56" s="590">
        <v>73500</v>
      </c>
      <c r="G56" s="590">
        <v>87500</v>
      </c>
      <c r="H56" s="591"/>
      <c r="I56" s="590">
        <v>0</v>
      </c>
      <c r="J56" s="590"/>
      <c r="K56" s="590">
        <v>87500</v>
      </c>
      <c r="L56" s="592">
        <v>1050</v>
      </c>
      <c r="M56" s="600"/>
      <c r="N56" s="602">
        <v>0</v>
      </c>
      <c r="O56" s="590"/>
      <c r="P56" s="600"/>
      <c r="Q56" s="600"/>
      <c r="R56" s="592">
        <v>0</v>
      </c>
      <c r="S56" s="590"/>
      <c r="T56" s="604">
        <v>0</v>
      </c>
      <c r="U56" s="600">
        <v>0</v>
      </c>
      <c r="V56" s="606">
        <v>0</v>
      </c>
      <c r="W56" s="600"/>
      <c r="X56" s="602">
        <v>0</v>
      </c>
      <c r="Y56" s="602">
        <v>0</v>
      </c>
      <c r="Z56" s="600">
        <v>1050</v>
      </c>
      <c r="AA56" s="599">
        <v>52.5</v>
      </c>
      <c r="AB56" s="600">
        <v>1376040</v>
      </c>
      <c r="AC56" s="599">
        <v>224.256</v>
      </c>
      <c r="AD56" s="599">
        <v>1274.256</v>
      </c>
      <c r="AE56" s="594">
        <v>87500</v>
      </c>
    </row>
    <row r="57" spans="1:31" s="322" customFormat="1" ht="12.75">
      <c r="A57" s="610" t="s">
        <v>356</v>
      </c>
      <c r="B57" s="664" t="s">
        <v>205</v>
      </c>
      <c r="C57" s="347">
        <v>1</v>
      </c>
      <c r="D57" s="612"/>
      <c r="E57" s="636"/>
      <c r="F57" s="616">
        <v>70000</v>
      </c>
      <c r="G57" s="613">
        <f t="shared" si="21"/>
        <v>70000</v>
      </c>
      <c r="H57" s="614">
        <v>25</v>
      </c>
      <c r="I57" s="613">
        <f t="shared" si="29"/>
        <v>0</v>
      </c>
      <c r="J57" s="616"/>
      <c r="K57" s="613">
        <f t="shared" si="22"/>
        <v>70000</v>
      </c>
      <c r="L57" s="613">
        <f t="shared" si="23"/>
        <v>840</v>
      </c>
      <c r="M57" s="615"/>
      <c r="N57" s="616">
        <f t="shared" si="30"/>
        <v>0</v>
      </c>
      <c r="O57" s="590"/>
      <c r="P57" s="590">
        <f t="shared" si="31"/>
        <v>0</v>
      </c>
      <c r="Q57" s="617"/>
      <c r="R57" s="590">
        <f t="shared" si="4"/>
        <v>0</v>
      </c>
      <c r="S57" s="600"/>
      <c r="T57" s="604">
        <f t="shared" si="32"/>
        <v>0</v>
      </c>
      <c r="U57" s="605"/>
      <c r="V57" s="590">
        <f>U57*C37/1000*12</f>
        <v>0</v>
      </c>
      <c r="W57" s="602"/>
      <c r="X57" s="616">
        <f t="shared" si="33"/>
        <v>0</v>
      </c>
      <c r="Y57" s="618">
        <f t="shared" si="24"/>
        <v>0</v>
      </c>
      <c r="Z57" s="600">
        <f t="shared" si="25"/>
        <v>840</v>
      </c>
      <c r="AA57" s="607">
        <f t="shared" si="26"/>
        <v>42</v>
      </c>
      <c r="AB57" s="590">
        <f>IF(Z57*1000/C57&gt;'[2]Tabela e klasifikimit te Pagave'!$D$7,C57*'[2]Tabela e klasifikimit te Pagave'!$D$7,Z57*1000)</f>
        <v>840000</v>
      </c>
      <c r="AC57" s="619">
        <f t="shared" si="8"/>
        <v>140.28</v>
      </c>
      <c r="AD57" s="619">
        <f t="shared" si="28"/>
        <v>980.28</v>
      </c>
      <c r="AE57" s="613">
        <f t="shared" si="10"/>
        <v>70000</v>
      </c>
    </row>
    <row r="58" spans="1:31" ht="12.75">
      <c r="A58" s="588" t="s">
        <v>319</v>
      </c>
      <c r="B58" s="655" t="s">
        <v>396</v>
      </c>
      <c r="C58" s="637">
        <v>14</v>
      </c>
      <c r="D58" s="589" t="s">
        <v>55</v>
      </c>
      <c r="E58" s="590">
        <v>14000</v>
      </c>
      <c r="F58" s="590">
        <v>80800</v>
      </c>
      <c r="G58" s="590">
        <v>94800</v>
      </c>
      <c r="H58" s="591">
        <v>25</v>
      </c>
      <c r="I58" s="590">
        <v>7000</v>
      </c>
      <c r="J58" s="590"/>
      <c r="K58" s="590">
        <v>101800</v>
      </c>
      <c r="L58" s="592">
        <v>17102.4</v>
      </c>
      <c r="M58" s="600"/>
      <c r="N58" s="602">
        <v>0</v>
      </c>
      <c r="O58" s="590"/>
      <c r="P58" s="600"/>
      <c r="Q58" s="603"/>
      <c r="R58" s="592">
        <v>0</v>
      </c>
      <c r="S58" s="592"/>
      <c r="T58" s="604">
        <v>0</v>
      </c>
      <c r="U58" s="600">
        <v>0</v>
      </c>
      <c r="V58" s="606">
        <v>0</v>
      </c>
      <c r="W58" s="600"/>
      <c r="X58" s="602">
        <v>0</v>
      </c>
      <c r="Y58" s="602">
        <v>0</v>
      </c>
      <c r="Z58" s="600">
        <v>17102.4</v>
      </c>
      <c r="AA58" s="599">
        <v>855.1200000000001</v>
      </c>
      <c r="AB58" s="600">
        <v>19264560</v>
      </c>
      <c r="AC58" s="599">
        <v>3180.4248000000002</v>
      </c>
      <c r="AD58" s="599">
        <v>20282.824800000002</v>
      </c>
      <c r="AE58" s="594">
        <v>101800.00000000001</v>
      </c>
    </row>
    <row r="59" spans="1:31" s="322" customFormat="1" ht="12.75">
      <c r="A59" s="610" t="s">
        <v>359</v>
      </c>
      <c r="B59" s="664" t="s">
        <v>210</v>
      </c>
      <c r="C59" s="611">
        <v>8</v>
      </c>
      <c r="D59" s="612" t="s">
        <v>55</v>
      </c>
      <c r="E59" s="590">
        <v>14000</v>
      </c>
      <c r="F59" s="590">
        <v>80800</v>
      </c>
      <c r="G59" s="613">
        <f t="shared" si="21"/>
        <v>94800</v>
      </c>
      <c r="H59" s="614">
        <v>25</v>
      </c>
      <c r="I59" s="613">
        <f t="shared" si="29"/>
        <v>7000</v>
      </c>
      <c r="J59" s="590"/>
      <c r="K59" s="613">
        <f t="shared" si="22"/>
        <v>101800</v>
      </c>
      <c r="L59" s="613">
        <f t="shared" si="23"/>
        <v>9772.8</v>
      </c>
      <c r="M59" s="615"/>
      <c r="N59" s="616">
        <f t="shared" si="30"/>
        <v>0</v>
      </c>
      <c r="O59" s="590"/>
      <c r="P59" s="590">
        <f t="shared" si="31"/>
        <v>0</v>
      </c>
      <c r="Q59" s="617"/>
      <c r="R59" s="590">
        <f t="shared" si="4"/>
        <v>0</v>
      </c>
      <c r="S59" s="600"/>
      <c r="T59" s="604">
        <f t="shared" si="32"/>
        <v>0</v>
      </c>
      <c r="U59" s="605"/>
      <c r="V59" s="590">
        <f>U59*C49/1000*12</f>
        <v>0</v>
      </c>
      <c r="W59" s="602"/>
      <c r="X59" s="616">
        <f t="shared" si="33"/>
        <v>0</v>
      </c>
      <c r="Y59" s="618">
        <f t="shared" si="24"/>
        <v>0</v>
      </c>
      <c r="Z59" s="600">
        <f t="shared" si="25"/>
        <v>9772.8</v>
      </c>
      <c r="AA59" s="607">
        <f t="shared" si="26"/>
        <v>488.64</v>
      </c>
      <c r="AB59" s="590">
        <f t="shared" si="27"/>
        <v>11008320</v>
      </c>
      <c r="AC59" s="619">
        <f t="shared" si="8"/>
        <v>1817.3856</v>
      </c>
      <c r="AD59" s="619">
        <f t="shared" si="28"/>
        <v>11590.185599999999</v>
      </c>
      <c r="AE59" s="613">
        <f t="shared" si="10"/>
        <v>101800</v>
      </c>
    </row>
    <row r="60" spans="1:31" ht="12.75">
      <c r="A60" s="588" t="s">
        <v>320</v>
      </c>
      <c r="B60" s="655" t="s">
        <v>397</v>
      </c>
      <c r="C60" s="637">
        <v>4</v>
      </c>
      <c r="D60" s="589" t="s">
        <v>56</v>
      </c>
      <c r="E60" s="590">
        <v>14000</v>
      </c>
      <c r="F60" s="590">
        <v>61000</v>
      </c>
      <c r="G60" s="590">
        <v>75000</v>
      </c>
      <c r="H60" s="591">
        <v>25</v>
      </c>
      <c r="I60" s="590">
        <v>7000</v>
      </c>
      <c r="J60" s="590"/>
      <c r="K60" s="590">
        <v>82000</v>
      </c>
      <c r="L60" s="592">
        <v>3936</v>
      </c>
      <c r="M60" s="600"/>
      <c r="N60" s="602">
        <v>0</v>
      </c>
      <c r="O60" s="590"/>
      <c r="P60" s="600"/>
      <c r="Q60" s="600"/>
      <c r="R60" s="592">
        <v>0</v>
      </c>
      <c r="S60" s="592"/>
      <c r="T60" s="604">
        <v>0</v>
      </c>
      <c r="U60" s="600">
        <v>0</v>
      </c>
      <c r="V60" s="606">
        <v>0</v>
      </c>
      <c r="W60" s="600"/>
      <c r="X60" s="602">
        <v>0</v>
      </c>
      <c r="Y60" s="602">
        <v>0</v>
      </c>
      <c r="Z60" s="600">
        <v>3936</v>
      </c>
      <c r="AA60" s="599">
        <v>196.8</v>
      </c>
      <c r="AB60" s="600">
        <v>5504160</v>
      </c>
      <c r="AC60" s="599">
        <v>892.5360000000001</v>
      </c>
      <c r="AD60" s="599">
        <v>4828.536</v>
      </c>
      <c r="AE60" s="594">
        <v>82000</v>
      </c>
    </row>
    <row r="61" spans="1:31" ht="12.75">
      <c r="A61" s="588" t="s">
        <v>321</v>
      </c>
      <c r="B61" s="655" t="s">
        <v>398</v>
      </c>
      <c r="C61" s="637">
        <v>39</v>
      </c>
      <c r="D61" s="589" t="s">
        <v>56</v>
      </c>
      <c r="E61" s="590">
        <v>14000</v>
      </c>
      <c r="F61" s="590">
        <v>61000</v>
      </c>
      <c r="G61" s="590">
        <v>75000</v>
      </c>
      <c r="H61" s="591">
        <v>25</v>
      </c>
      <c r="I61" s="590">
        <v>7000</v>
      </c>
      <c r="J61" s="590"/>
      <c r="K61" s="590">
        <v>82000</v>
      </c>
      <c r="L61" s="592">
        <v>38376</v>
      </c>
      <c r="M61" s="600"/>
      <c r="N61" s="602">
        <v>0</v>
      </c>
      <c r="O61" s="590"/>
      <c r="P61" s="600">
        <v>0</v>
      </c>
      <c r="Q61" s="600"/>
      <c r="R61" s="592">
        <v>0</v>
      </c>
      <c r="S61" s="592"/>
      <c r="T61" s="604">
        <v>0</v>
      </c>
      <c r="U61" s="600">
        <v>0</v>
      </c>
      <c r="V61" s="606">
        <v>0</v>
      </c>
      <c r="W61" s="600"/>
      <c r="X61" s="602">
        <v>0</v>
      </c>
      <c r="Y61" s="602">
        <v>0</v>
      </c>
      <c r="Z61" s="600">
        <v>38376</v>
      </c>
      <c r="AA61" s="599">
        <v>1918.8000000000002</v>
      </c>
      <c r="AB61" s="600">
        <v>53665560</v>
      </c>
      <c r="AC61" s="599">
        <v>8702.226</v>
      </c>
      <c r="AD61" s="599">
        <v>47078.226</v>
      </c>
      <c r="AE61" s="594">
        <v>82000</v>
      </c>
    </row>
    <row r="62" spans="1:31" s="322" customFormat="1" ht="12.75">
      <c r="A62" s="610" t="s">
        <v>361</v>
      </c>
      <c r="B62" s="664" t="s">
        <v>212</v>
      </c>
      <c r="C62" s="611">
        <v>32</v>
      </c>
      <c r="D62" s="612" t="s">
        <v>56</v>
      </c>
      <c r="E62" s="590">
        <v>14000</v>
      </c>
      <c r="F62" s="590">
        <v>61000</v>
      </c>
      <c r="G62" s="613">
        <f t="shared" si="21"/>
        <v>75000</v>
      </c>
      <c r="H62" s="614">
        <v>25</v>
      </c>
      <c r="I62" s="613">
        <f t="shared" si="29"/>
        <v>7000</v>
      </c>
      <c r="J62" s="590"/>
      <c r="K62" s="613">
        <f t="shared" si="22"/>
        <v>82000</v>
      </c>
      <c r="L62" s="613">
        <f t="shared" si="23"/>
        <v>31488</v>
      </c>
      <c r="M62" s="615"/>
      <c r="N62" s="616">
        <f t="shared" si="30"/>
        <v>0</v>
      </c>
      <c r="O62" s="590"/>
      <c r="P62" s="590">
        <f t="shared" si="31"/>
        <v>0</v>
      </c>
      <c r="Q62" s="617"/>
      <c r="R62" s="590">
        <f t="shared" si="4"/>
        <v>0</v>
      </c>
      <c r="S62" s="600"/>
      <c r="T62" s="604">
        <f t="shared" si="32"/>
        <v>0</v>
      </c>
      <c r="U62" s="605"/>
      <c r="V62" s="590">
        <f>U62*C55/1000*12</f>
        <v>0</v>
      </c>
      <c r="W62" s="602"/>
      <c r="X62" s="616">
        <f t="shared" si="33"/>
        <v>0</v>
      </c>
      <c r="Y62" s="618">
        <f t="shared" si="24"/>
        <v>0</v>
      </c>
      <c r="Z62" s="600">
        <f t="shared" si="25"/>
        <v>31488</v>
      </c>
      <c r="AA62" s="607">
        <f t="shared" si="26"/>
        <v>1574.4</v>
      </c>
      <c r="AB62" s="590">
        <f>IF(Z62*1000/C62&gt;'[2]Tabela e klasifikimit te Pagave'!$D$7,C62*'[2]Tabela e klasifikimit te Pagave'!$D$7,Z62*1000)</f>
        <v>31488000</v>
      </c>
      <c r="AC62" s="619">
        <f t="shared" si="8"/>
        <v>5258.496</v>
      </c>
      <c r="AD62" s="619">
        <f t="shared" si="28"/>
        <v>36746.496</v>
      </c>
      <c r="AE62" s="613">
        <f t="shared" si="10"/>
        <v>82000</v>
      </c>
    </row>
    <row r="63" spans="1:31" s="322" customFormat="1" ht="12.75">
      <c r="A63" s="610" t="s">
        <v>362</v>
      </c>
      <c r="B63" s="663" t="s">
        <v>213</v>
      </c>
      <c r="C63" s="611">
        <f>59+4</f>
        <v>63</v>
      </c>
      <c r="D63" s="612" t="s">
        <v>56</v>
      </c>
      <c r="E63" s="590">
        <v>14000</v>
      </c>
      <c r="F63" s="590">
        <v>61000</v>
      </c>
      <c r="G63" s="613">
        <f t="shared" si="21"/>
        <v>75000</v>
      </c>
      <c r="H63" s="614">
        <v>25</v>
      </c>
      <c r="I63" s="613">
        <f t="shared" si="29"/>
        <v>7000</v>
      </c>
      <c r="J63" s="590"/>
      <c r="K63" s="613">
        <f t="shared" si="22"/>
        <v>82000</v>
      </c>
      <c r="L63" s="613">
        <f t="shared" si="23"/>
        <v>61992</v>
      </c>
      <c r="M63" s="615"/>
      <c r="N63" s="616">
        <f t="shared" si="30"/>
        <v>0</v>
      </c>
      <c r="O63" s="590"/>
      <c r="P63" s="590">
        <f t="shared" si="31"/>
        <v>0</v>
      </c>
      <c r="Q63" s="617"/>
      <c r="R63" s="590">
        <f t="shared" si="4"/>
        <v>0</v>
      </c>
      <c r="S63" s="600"/>
      <c r="T63" s="604">
        <f t="shared" si="32"/>
        <v>0</v>
      </c>
      <c r="U63" s="605"/>
      <c r="V63" s="590">
        <f>U63*C42/1000*12</f>
        <v>0</v>
      </c>
      <c r="W63" s="602"/>
      <c r="X63" s="616">
        <f t="shared" si="33"/>
        <v>0</v>
      </c>
      <c r="Y63" s="618">
        <f t="shared" si="24"/>
        <v>0</v>
      </c>
      <c r="Z63" s="600">
        <f t="shared" si="25"/>
        <v>61992</v>
      </c>
      <c r="AA63" s="607">
        <f t="shared" si="26"/>
        <v>3099.6000000000004</v>
      </c>
      <c r="AB63" s="590">
        <f>IF(Z63*1000/C63&gt;'[2]Tabela e klasifikimit te Pagave'!$D$7,C63*'[2]Tabela e klasifikimit te Pagave'!$D$7,Z63*1000)</f>
        <v>61992000</v>
      </c>
      <c r="AC63" s="619">
        <f t="shared" si="8"/>
        <v>10352.663999999999</v>
      </c>
      <c r="AD63" s="619">
        <f t="shared" si="28"/>
        <v>72344.664</v>
      </c>
      <c r="AE63" s="613">
        <f t="shared" si="10"/>
        <v>82000</v>
      </c>
    </row>
    <row r="64" spans="1:31" s="322" customFormat="1" ht="12.75">
      <c r="A64" s="610" t="s">
        <v>363</v>
      </c>
      <c r="B64" s="667" t="s">
        <v>214</v>
      </c>
      <c r="C64" s="638">
        <f>50+2</f>
        <v>52</v>
      </c>
      <c r="D64" s="612" t="s">
        <v>57</v>
      </c>
      <c r="E64" s="590">
        <v>14000</v>
      </c>
      <c r="F64" s="590">
        <v>49000</v>
      </c>
      <c r="G64" s="613">
        <f t="shared" si="21"/>
        <v>63000</v>
      </c>
      <c r="H64" s="614">
        <v>25</v>
      </c>
      <c r="I64" s="613">
        <f t="shared" si="29"/>
        <v>7000</v>
      </c>
      <c r="J64" s="590"/>
      <c r="K64" s="613">
        <f t="shared" si="22"/>
        <v>70000</v>
      </c>
      <c r="L64" s="613">
        <f t="shared" si="23"/>
        <v>43680</v>
      </c>
      <c r="M64" s="639"/>
      <c r="N64" s="616">
        <f t="shared" si="30"/>
        <v>0</v>
      </c>
      <c r="O64" s="590"/>
      <c r="P64" s="590">
        <f t="shared" si="31"/>
        <v>0</v>
      </c>
      <c r="Q64" s="617"/>
      <c r="R64" s="590">
        <f t="shared" si="4"/>
        <v>0</v>
      </c>
      <c r="S64" s="600"/>
      <c r="T64" s="604">
        <f t="shared" si="32"/>
        <v>0</v>
      </c>
      <c r="U64" s="600"/>
      <c r="V64" s="590">
        <f>U64*C45/1000*12</f>
        <v>0</v>
      </c>
      <c r="W64" s="602"/>
      <c r="X64" s="616">
        <f t="shared" si="33"/>
        <v>0</v>
      </c>
      <c r="Y64" s="618">
        <f t="shared" si="24"/>
        <v>0</v>
      </c>
      <c r="Z64" s="600">
        <f t="shared" si="25"/>
        <v>43680</v>
      </c>
      <c r="AA64" s="607">
        <f t="shared" si="26"/>
        <v>2184</v>
      </c>
      <c r="AB64" s="590">
        <f>IF(Z64*1000/C64&gt;'[2]Tabela e klasifikimit te Pagave'!$D$7,C64*'[2]Tabela e klasifikimit te Pagave'!$D$7,Z64*1000)</f>
        <v>43680000</v>
      </c>
      <c r="AC64" s="619">
        <f t="shared" si="8"/>
        <v>7294.56</v>
      </c>
      <c r="AD64" s="619">
        <f t="shared" si="28"/>
        <v>50974.56</v>
      </c>
      <c r="AE64" s="613">
        <f t="shared" si="10"/>
        <v>70000</v>
      </c>
    </row>
    <row r="65" spans="1:31" s="322" customFormat="1" ht="12.75">
      <c r="A65" s="610" t="s">
        <v>364</v>
      </c>
      <c r="B65" s="667" t="s">
        <v>215</v>
      </c>
      <c r="C65" s="638">
        <v>5</v>
      </c>
      <c r="D65" s="612" t="s">
        <v>57</v>
      </c>
      <c r="E65" s="590">
        <v>14000</v>
      </c>
      <c r="F65" s="590">
        <v>49000</v>
      </c>
      <c r="G65" s="613">
        <f t="shared" si="21"/>
        <v>63000</v>
      </c>
      <c r="H65" s="614">
        <v>25</v>
      </c>
      <c r="I65" s="613">
        <f t="shared" si="29"/>
        <v>7000</v>
      </c>
      <c r="J65" s="590"/>
      <c r="K65" s="613">
        <f t="shared" si="22"/>
        <v>70000</v>
      </c>
      <c r="L65" s="613">
        <f t="shared" si="23"/>
        <v>4200</v>
      </c>
      <c r="M65" s="615"/>
      <c r="N65" s="616">
        <f t="shared" si="30"/>
        <v>0</v>
      </c>
      <c r="O65" s="590">
        <v>0</v>
      </c>
      <c r="P65" s="590">
        <f t="shared" si="31"/>
        <v>0</v>
      </c>
      <c r="Q65" s="617"/>
      <c r="R65" s="590">
        <f t="shared" si="4"/>
        <v>0</v>
      </c>
      <c r="S65" s="600"/>
      <c r="T65" s="604">
        <f t="shared" si="32"/>
        <v>0</v>
      </c>
      <c r="U65" s="605"/>
      <c r="V65" s="590">
        <f>U65*C65/1000*12</f>
        <v>0</v>
      </c>
      <c r="W65" s="602"/>
      <c r="X65" s="616">
        <f t="shared" si="33"/>
        <v>0</v>
      </c>
      <c r="Y65" s="618">
        <f t="shared" si="24"/>
        <v>0</v>
      </c>
      <c r="Z65" s="600">
        <f t="shared" si="25"/>
        <v>4200</v>
      </c>
      <c r="AA65" s="607">
        <f t="shared" si="26"/>
        <v>210</v>
      </c>
      <c r="AB65" s="590">
        <f>IF(Z65*1000/C65&gt;'[2]Tabela e klasifikimit te Pagave'!$D$7,C65*'[2]Tabela e klasifikimit te Pagave'!$D$7,Z65*1000)</f>
        <v>4200000</v>
      </c>
      <c r="AC65" s="619">
        <f t="shared" si="8"/>
        <v>701.4</v>
      </c>
      <c r="AD65" s="619">
        <f t="shared" si="28"/>
        <v>4901.4</v>
      </c>
      <c r="AE65" s="613">
        <f t="shared" si="10"/>
        <v>70000</v>
      </c>
    </row>
    <row r="66" spans="1:31" s="322" customFormat="1" ht="12.75">
      <c r="A66" s="610" t="s">
        <v>365</v>
      </c>
      <c r="B66" s="667" t="s">
        <v>216</v>
      </c>
      <c r="C66" s="638">
        <f>405+6</f>
        <v>411</v>
      </c>
      <c r="D66" s="612" t="s">
        <v>57</v>
      </c>
      <c r="E66" s="590">
        <v>14000</v>
      </c>
      <c r="F66" s="590">
        <v>49000</v>
      </c>
      <c r="G66" s="613">
        <f t="shared" si="21"/>
        <v>63000</v>
      </c>
      <c r="H66" s="614">
        <v>25</v>
      </c>
      <c r="I66" s="613">
        <f t="shared" si="29"/>
        <v>7000</v>
      </c>
      <c r="J66" s="590"/>
      <c r="K66" s="613">
        <f t="shared" si="22"/>
        <v>70000</v>
      </c>
      <c r="L66" s="613">
        <f t="shared" si="23"/>
        <v>345240</v>
      </c>
      <c r="M66" s="615"/>
      <c r="N66" s="616">
        <f t="shared" si="30"/>
        <v>0</v>
      </c>
      <c r="O66" s="590">
        <v>0</v>
      </c>
      <c r="P66" s="590">
        <f t="shared" si="31"/>
        <v>0</v>
      </c>
      <c r="Q66" s="617"/>
      <c r="R66" s="590">
        <f t="shared" si="4"/>
        <v>0</v>
      </c>
      <c r="S66" s="590">
        <v>2191968</v>
      </c>
      <c r="T66" s="604">
        <f>S66/1000</f>
        <v>2191.968</v>
      </c>
      <c r="U66" s="605"/>
      <c r="V66" s="590">
        <f>U66*C66/1000*12</f>
        <v>0</v>
      </c>
      <c r="W66" s="602"/>
      <c r="X66" s="616">
        <f t="shared" si="33"/>
        <v>0</v>
      </c>
      <c r="Y66" s="618">
        <f t="shared" si="24"/>
        <v>2191.968</v>
      </c>
      <c r="Z66" s="600">
        <f t="shared" si="25"/>
        <v>347431.968</v>
      </c>
      <c r="AA66" s="607">
        <f t="shared" si="26"/>
        <v>17371.5984</v>
      </c>
      <c r="AB66" s="590">
        <f>IF(Z66*1000/C66&gt;'[2]Tabela e klasifikimit te Pagave'!$D$7,C66*'[2]Tabela e klasifikimit te Pagave'!$D$7,Z66*1000)</f>
        <v>347431968</v>
      </c>
      <c r="AC66" s="619">
        <f t="shared" si="8"/>
        <v>58021.138655999996</v>
      </c>
      <c r="AD66" s="619">
        <f t="shared" si="28"/>
        <v>405453.106656</v>
      </c>
      <c r="AE66" s="613">
        <f t="shared" si="10"/>
        <v>70444.43795620438</v>
      </c>
    </row>
    <row r="67" spans="1:31" s="322" customFormat="1" ht="12.75">
      <c r="A67" s="610" t="s">
        <v>366</v>
      </c>
      <c r="B67" s="668" t="s">
        <v>218</v>
      </c>
      <c r="C67" s="638">
        <v>37</v>
      </c>
      <c r="D67" s="612" t="s">
        <v>217</v>
      </c>
      <c r="E67" s="590">
        <v>14000</v>
      </c>
      <c r="F67" s="590">
        <v>38000</v>
      </c>
      <c r="G67" s="613">
        <f t="shared" si="21"/>
        <v>52000</v>
      </c>
      <c r="H67" s="614">
        <v>25</v>
      </c>
      <c r="I67" s="613">
        <f t="shared" si="29"/>
        <v>7000</v>
      </c>
      <c r="J67" s="590"/>
      <c r="K67" s="613">
        <f t="shared" si="22"/>
        <v>59000</v>
      </c>
      <c r="L67" s="613">
        <f t="shared" si="23"/>
        <v>26196</v>
      </c>
      <c r="M67" s="615"/>
      <c r="N67" s="616">
        <f t="shared" si="30"/>
        <v>0</v>
      </c>
      <c r="O67" s="590"/>
      <c r="P67" s="590">
        <f t="shared" si="31"/>
        <v>0</v>
      </c>
      <c r="Q67" s="617"/>
      <c r="R67" s="590">
        <f t="shared" si="4"/>
        <v>0</v>
      </c>
      <c r="S67" s="600"/>
      <c r="T67" s="604">
        <f t="shared" si="32"/>
        <v>0</v>
      </c>
      <c r="U67" s="605"/>
      <c r="V67" s="590">
        <f>U67*C67/1000*12</f>
        <v>0</v>
      </c>
      <c r="W67" s="602"/>
      <c r="X67" s="616">
        <f t="shared" si="33"/>
        <v>0</v>
      </c>
      <c r="Y67" s="616">
        <f t="shared" si="24"/>
        <v>0</v>
      </c>
      <c r="Z67" s="600">
        <f t="shared" si="25"/>
        <v>26196</v>
      </c>
      <c r="AA67" s="607">
        <f t="shared" si="26"/>
        <v>1309.8000000000002</v>
      </c>
      <c r="AB67" s="590">
        <f>IF(Z67*1000/C67&gt;'[2]Tabela e klasifikimit te Pagave'!$D$7,C67*'[2]Tabela e klasifikimit te Pagave'!$D$7,Z67*1000)</f>
        <v>26196000</v>
      </c>
      <c r="AC67" s="619">
        <f t="shared" si="8"/>
        <v>4374.732</v>
      </c>
      <c r="AD67" s="619">
        <f t="shared" si="28"/>
        <v>30570.732</v>
      </c>
      <c r="AE67" s="613">
        <f t="shared" si="10"/>
        <v>59000</v>
      </c>
    </row>
    <row r="68" spans="1:31" s="322" customFormat="1" ht="12.75">
      <c r="A68" s="357"/>
      <c r="B68" s="662" t="s">
        <v>219</v>
      </c>
      <c r="C68" s="662">
        <f aca="true" t="shared" si="34" ref="C68:AE68">SUM(C69:C82)</f>
        <v>50</v>
      </c>
      <c r="D68" s="640">
        <f>SUM(D69:D82)</f>
        <v>0</v>
      </c>
      <c r="E68" s="640">
        <f t="shared" si="34"/>
        <v>497250</v>
      </c>
      <c r="F68" s="640">
        <f t="shared" si="34"/>
        <v>0</v>
      </c>
      <c r="G68" s="640">
        <f t="shared" si="34"/>
        <v>497250</v>
      </c>
      <c r="H68" s="640">
        <f t="shared" si="34"/>
        <v>350</v>
      </c>
      <c r="I68" s="640">
        <f t="shared" si="34"/>
        <v>124312.5</v>
      </c>
      <c r="J68" s="640">
        <f t="shared" si="34"/>
        <v>0</v>
      </c>
      <c r="K68" s="640">
        <f t="shared" si="34"/>
        <v>621562.5</v>
      </c>
      <c r="L68" s="640">
        <f t="shared" si="34"/>
        <v>26609.25</v>
      </c>
      <c r="M68" s="640">
        <f t="shared" si="34"/>
        <v>0</v>
      </c>
      <c r="N68" s="640">
        <f t="shared" si="34"/>
        <v>0</v>
      </c>
      <c r="O68" s="640">
        <f t="shared" si="34"/>
        <v>0</v>
      </c>
      <c r="P68" s="640">
        <f t="shared" si="34"/>
        <v>0</v>
      </c>
      <c r="Q68" s="640">
        <f t="shared" si="34"/>
        <v>0</v>
      </c>
      <c r="R68" s="640">
        <f t="shared" si="34"/>
        <v>0</v>
      </c>
      <c r="S68" s="640">
        <f t="shared" si="34"/>
        <v>0</v>
      </c>
      <c r="T68" s="640">
        <f t="shared" si="34"/>
        <v>0</v>
      </c>
      <c r="U68" s="640">
        <f t="shared" si="34"/>
        <v>56200</v>
      </c>
      <c r="V68" s="640">
        <f t="shared" si="34"/>
        <v>3030.7200000000003</v>
      </c>
      <c r="W68" s="640">
        <f t="shared" si="34"/>
        <v>0</v>
      </c>
      <c r="X68" s="640">
        <f t="shared" si="34"/>
        <v>0</v>
      </c>
      <c r="Y68" s="640">
        <f t="shared" si="34"/>
        <v>3030.7200000000003</v>
      </c>
      <c r="Z68" s="640">
        <f t="shared" si="34"/>
        <v>29639.97</v>
      </c>
      <c r="AA68" s="640">
        <f t="shared" si="34"/>
        <v>1481.9985</v>
      </c>
      <c r="AB68" s="640">
        <f t="shared" si="34"/>
        <v>29639970</v>
      </c>
      <c r="AC68" s="640">
        <f t="shared" si="34"/>
        <v>4949.87499</v>
      </c>
      <c r="AD68" s="640">
        <f t="shared" si="34"/>
        <v>34589.84499</v>
      </c>
      <c r="AE68" s="640">
        <f t="shared" si="34"/>
        <v>677762.5</v>
      </c>
    </row>
    <row r="69" spans="1:31" s="322" customFormat="1" ht="12.75">
      <c r="A69" s="358" t="s">
        <v>367</v>
      </c>
      <c r="B69" s="668" t="s">
        <v>220</v>
      </c>
      <c r="C69" s="583">
        <v>3</v>
      </c>
      <c r="D69" s="612" t="s">
        <v>221</v>
      </c>
      <c r="E69" s="590">
        <v>38300</v>
      </c>
      <c r="F69" s="590"/>
      <c r="G69" s="613">
        <f t="shared" si="21"/>
        <v>38300</v>
      </c>
      <c r="H69" s="601">
        <v>25</v>
      </c>
      <c r="I69" s="590">
        <f>H69*E69*0.01</f>
        <v>9575</v>
      </c>
      <c r="J69" s="590"/>
      <c r="K69" s="613">
        <f t="shared" si="22"/>
        <v>47875</v>
      </c>
      <c r="L69" s="590">
        <f aca="true" t="shared" si="35" ref="L69:L82">K69*C69*12/1000</f>
        <v>1723.5</v>
      </c>
      <c r="M69" s="590"/>
      <c r="N69" s="590">
        <f aca="true" t="shared" si="36" ref="N69:N82">M69*C69/1000*12</f>
        <v>0</v>
      </c>
      <c r="O69" s="600"/>
      <c r="P69" s="600">
        <f aca="true" t="shared" si="37" ref="P69:P82">O69*C69/1000*12</f>
        <v>0</v>
      </c>
      <c r="Q69" s="600"/>
      <c r="R69" s="590">
        <f t="shared" si="4"/>
        <v>0</v>
      </c>
      <c r="S69" s="600"/>
      <c r="T69" s="600">
        <f aca="true" t="shared" si="38" ref="T69:T82">S69*C69/1000*12</f>
        <v>0</v>
      </c>
      <c r="U69" s="590">
        <v>5340</v>
      </c>
      <c r="V69" s="600">
        <f aca="true" t="shared" si="39" ref="V69:V82">U69*C69/1000*12</f>
        <v>192.24</v>
      </c>
      <c r="W69" s="600"/>
      <c r="X69" s="600">
        <f aca="true" t="shared" si="40" ref="X69:X82">W69*C69/1000*12</f>
        <v>0</v>
      </c>
      <c r="Y69" s="590">
        <f aca="true" t="shared" si="41" ref="Y69:Y82">N69+P69+R69+T69+V69+X69</f>
        <v>192.24</v>
      </c>
      <c r="Z69" s="600">
        <f aca="true" t="shared" si="42" ref="Z69:Z82">Y69+L69</f>
        <v>1915.74</v>
      </c>
      <c r="AA69" s="607">
        <f aca="true" t="shared" si="43" ref="AA69:AA82">Z69*5%</f>
        <v>95.787</v>
      </c>
      <c r="AB69" s="590">
        <f>IF(Z69*1000/C69&gt;'[2]Tabela e klasifikimit te Pagave'!$D$7,C69*'[2]Tabela e klasifikimit te Pagave'!$D$7,Z69*1000)</f>
        <v>1915740</v>
      </c>
      <c r="AC69" s="608">
        <f t="shared" si="8"/>
        <v>319.92858</v>
      </c>
      <c r="AD69" s="608">
        <f aca="true" t="shared" si="44" ref="AD69:AD82">Z69+AC69</f>
        <v>2235.66858</v>
      </c>
      <c r="AE69" s="590">
        <f aca="true" t="shared" si="45" ref="AE69:AE82">Z69/C69/12*1000</f>
        <v>53215</v>
      </c>
    </row>
    <row r="70" spans="1:31" s="322" customFormat="1" ht="12.75">
      <c r="A70" s="358" t="s">
        <v>368</v>
      </c>
      <c r="B70" s="668" t="s">
        <v>222</v>
      </c>
      <c r="C70" s="638">
        <v>1</v>
      </c>
      <c r="D70" s="612" t="s">
        <v>223</v>
      </c>
      <c r="E70" s="616">
        <v>36300</v>
      </c>
      <c r="F70" s="590"/>
      <c r="G70" s="613">
        <f t="shared" si="21"/>
        <v>36300</v>
      </c>
      <c r="H70" s="601">
        <v>25</v>
      </c>
      <c r="I70" s="590">
        <f aca="true" t="shared" si="46" ref="I70:I91">H70*E70*0.01</f>
        <v>9075</v>
      </c>
      <c r="J70" s="590"/>
      <c r="K70" s="613">
        <f t="shared" si="22"/>
        <v>45375</v>
      </c>
      <c r="L70" s="590">
        <f t="shared" si="35"/>
        <v>544.5</v>
      </c>
      <c r="M70" s="616"/>
      <c r="N70" s="616">
        <f t="shared" si="36"/>
        <v>0</v>
      </c>
      <c r="O70" s="600"/>
      <c r="P70" s="600">
        <f t="shared" si="37"/>
        <v>0</v>
      </c>
      <c r="Q70" s="603"/>
      <c r="R70" s="590">
        <f t="shared" si="4"/>
        <v>0</v>
      </c>
      <c r="S70" s="600"/>
      <c r="T70" s="600">
        <f t="shared" si="38"/>
        <v>0</v>
      </c>
      <c r="U70" s="590">
        <v>5340</v>
      </c>
      <c r="V70" s="600">
        <f t="shared" si="39"/>
        <v>64.08</v>
      </c>
      <c r="W70" s="600"/>
      <c r="X70" s="602">
        <f t="shared" si="40"/>
        <v>0</v>
      </c>
      <c r="Y70" s="590">
        <f t="shared" si="41"/>
        <v>64.08</v>
      </c>
      <c r="Z70" s="600">
        <f t="shared" si="42"/>
        <v>608.58</v>
      </c>
      <c r="AA70" s="607">
        <f t="shared" si="43"/>
        <v>30.429000000000002</v>
      </c>
      <c r="AB70" s="590">
        <f>IF(Z70*1000/C70&gt;'[2]Tabela e klasifikimit te Pagave'!$D$7,C70*'[2]Tabela e klasifikimit te Pagave'!$D$7,Z70*1000)</f>
        <v>608580</v>
      </c>
      <c r="AC70" s="608">
        <f t="shared" si="8"/>
        <v>101.63286000000001</v>
      </c>
      <c r="AD70" s="608">
        <f t="shared" si="44"/>
        <v>710.2128600000001</v>
      </c>
      <c r="AE70" s="590">
        <f t="shared" si="45"/>
        <v>50715</v>
      </c>
    </row>
    <row r="71" spans="1:31" s="322" customFormat="1" ht="12.75">
      <c r="A71" s="358" t="s">
        <v>323</v>
      </c>
      <c r="B71" s="668" t="s">
        <v>224</v>
      </c>
      <c r="C71" s="638">
        <v>1</v>
      </c>
      <c r="D71" s="612" t="s">
        <v>223</v>
      </c>
      <c r="E71" s="616">
        <v>36300</v>
      </c>
      <c r="F71" s="590"/>
      <c r="G71" s="613">
        <f t="shared" si="21"/>
        <v>36300</v>
      </c>
      <c r="H71" s="601">
        <v>25</v>
      </c>
      <c r="I71" s="590">
        <f t="shared" si="46"/>
        <v>9075</v>
      </c>
      <c r="J71" s="590"/>
      <c r="K71" s="613">
        <f t="shared" si="22"/>
        <v>45375</v>
      </c>
      <c r="L71" s="590">
        <f t="shared" si="35"/>
        <v>544.5</v>
      </c>
      <c r="M71" s="616"/>
      <c r="N71" s="616">
        <f t="shared" si="36"/>
        <v>0</v>
      </c>
      <c r="O71" s="590"/>
      <c r="P71" s="590">
        <f t="shared" si="37"/>
        <v>0</v>
      </c>
      <c r="Q71" s="617"/>
      <c r="R71" s="590">
        <f t="shared" si="4"/>
        <v>0</v>
      </c>
      <c r="S71" s="600"/>
      <c r="T71" s="600">
        <f t="shared" si="38"/>
        <v>0</v>
      </c>
      <c r="U71" s="590">
        <v>5340</v>
      </c>
      <c r="V71" s="600">
        <f t="shared" si="39"/>
        <v>64.08</v>
      </c>
      <c r="W71" s="600"/>
      <c r="X71" s="616">
        <f t="shared" si="40"/>
        <v>0</v>
      </c>
      <c r="Y71" s="590">
        <f t="shared" si="41"/>
        <v>64.08</v>
      </c>
      <c r="Z71" s="600">
        <f t="shared" si="42"/>
        <v>608.58</v>
      </c>
      <c r="AA71" s="607">
        <f t="shared" si="43"/>
        <v>30.429000000000002</v>
      </c>
      <c r="AB71" s="590">
        <f>IF(Z71*1000/C71&gt;'[2]Tabela e klasifikimit te Pagave'!$D$7,C71*'[2]Tabela e klasifikimit te Pagave'!$D$7,Z71*1000)</f>
        <v>608580</v>
      </c>
      <c r="AC71" s="608">
        <f t="shared" si="8"/>
        <v>101.63286000000001</v>
      </c>
      <c r="AD71" s="608">
        <f t="shared" si="44"/>
        <v>710.2128600000001</v>
      </c>
      <c r="AE71" s="590">
        <f t="shared" si="45"/>
        <v>50715</v>
      </c>
    </row>
    <row r="72" spans="1:31" s="322" customFormat="1" ht="12.75">
      <c r="A72" s="358" t="s">
        <v>369</v>
      </c>
      <c r="B72" s="668" t="s">
        <v>225</v>
      </c>
      <c r="C72" s="611">
        <v>1</v>
      </c>
      <c r="D72" s="612" t="s">
        <v>223</v>
      </c>
      <c r="E72" s="616">
        <v>36300</v>
      </c>
      <c r="F72" s="590"/>
      <c r="G72" s="613">
        <f t="shared" si="21"/>
        <v>36300</v>
      </c>
      <c r="H72" s="601">
        <v>25</v>
      </c>
      <c r="I72" s="590">
        <f t="shared" si="46"/>
        <v>9075</v>
      </c>
      <c r="J72" s="590"/>
      <c r="K72" s="613">
        <f t="shared" si="22"/>
        <v>45375</v>
      </c>
      <c r="L72" s="590">
        <f t="shared" si="35"/>
        <v>544.5</v>
      </c>
      <c r="M72" s="616"/>
      <c r="N72" s="616">
        <f t="shared" si="36"/>
        <v>0</v>
      </c>
      <c r="O72" s="590"/>
      <c r="P72" s="590">
        <f t="shared" si="37"/>
        <v>0</v>
      </c>
      <c r="Q72" s="617"/>
      <c r="R72" s="590">
        <f t="shared" si="4"/>
        <v>0</v>
      </c>
      <c r="S72" s="600"/>
      <c r="T72" s="600">
        <f t="shared" si="38"/>
        <v>0</v>
      </c>
      <c r="U72" s="590">
        <v>5340</v>
      </c>
      <c r="V72" s="600">
        <f t="shared" si="39"/>
        <v>64.08</v>
      </c>
      <c r="W72" s="600"/>
      <c r="X72" s="616">
        <f t="shared" si="40"/>
        <v>0</v>
      </c>
      <c r="Y72" s="590">
        <f t="shared" si="41"/>
        <v>64.08</v>
      </c>
      <c r="Z72" s="600">
        <f t="shared" si="42"/>
        <v>608.58</v>
      </c>
      <c r="AA72" s="607">
        <f t="shared" si="43"/>
        <v>30.429000000000002</v>
      </c>
      <c r="AB72" s="590">
        <f>IF(Z72*1000/C72&gt;'[2]Tabela e klasifikimit te Pagave'!$D$7,C72*'[2]Tabela e klasifikimit te Pagave'!$D$7,Z72*1000)</f>
        <v>608580</v>
      </c>
      <c r="AC72" s="608">
        <f t="shared" si="8"/>
        <v>101.63286000000001</v>
      </c>
      <c r="AD72" s="608">
        <f t="shared" si="44"/>
        <v>710.2128600000001</v>
      </c>
      <c r="AE72" s="590">
        <f t="shared" si="45"/>
        <v>50715</v>
      </c>
    </row>
    <row r="73" spans="1:31" ht="12.75">
      <c r="A73" s="356" t="s">
        <v>323</v>
      </c>
      <c r="B73" s="664" t="s">
        <v>324</v>
      </c>
      <c r="C73" s="611">
        <v>11</v>
      </c>
      <c r="D73" s="641" t="s">
        <v>325</v>
      </c>
      <c r="E73" s="642">
        <v>36300</v>
      </c>
      <c r="F73" s="592"/>
      <c r="G73" s="643">
        <v>36300</v>
      </c>
      <c r="H73" s="644">
        <v>25</v>
      </c>
      <c r="I73" s="592">
        <v>9075</v>
      </c>
      <c r="J73" s="592"/>
      <c r="K73" s="643">
        <v>45375</v>
      </c>
      <c r="L73" s="592">
        <v>5989.5</v>
      </c>
      <c r="M73" s="642"/>
      <c r="N73" s="642">
        <v>0</v>
      </c>
      <c r="O73" s="592"/>
      <c r="P73" s="592">
        <v>0</v>
      </c>
      <c r="Q73" s="645"/>
      <c r="R73" s="592">
        <v>0</v>
      </c>
      <c r="S73" s="600"/>
      <c r="T73" s="594">
        <v>0</v>
      </c>
      <c r="U73" s="590"/>
      <c r="V73" s="592">
        <v>0</v>
      </c>
      <c r="W73" s="594"/>
      <c r="X73" s="642">
        <v>0</v>
      </c>
      <c r="Y73" s="592">
        <v>0</v>
      </c>
      <c r="Z73" s="594">
        <v>5989.5</v>
      </c>
      <c r="AA73" s="599">
        <v>299.475</v>
      </c>
      <c r="AB73" s="600">
        <v>5989500</v>
      </c>
      <c r="AC73" s="608">
        <v>1000.2465</v>
      </c>
      <c r="AD73" s="599">
        <v>6989.7465</v>
      </c>
      <c r="AE73" s="592">
        <v>45375</v>
      </c>
    </row>
    <row r="74" spans="1:31" s="322" customFormat="1" ht="12.75">
      <c r="A74" s="358" t="s">
        <v>328</v>
      </c>
      <c r="B74" s="668" t="s">
        <v>226</v>
      </c>
      <c r="C74" s="611">
        <v>2</v>
      </c>
      <c r="D74" s="612" t="s">
        <v>223</v>
      </c>
      <c r="E74" s="616">
        <v>36300</v>
      </c>
      <c r="F74" s="590"/>
      <c r="G74" s="613">
        <f t="shared" si="21"/>
        <v>36300</v>
      </c>
      <c r="H74" s="601">
        <v>25</v>
      </c>
      <c r="I74" s="590">
        <f t="shared" si="46"/>
        <v>9075</v>
      </c>
      <c r="J74" s="590"/>
      <c r="K74" s="613">
        <f t="shared" si="22"/>
        <v>45375</v>
      </c>
      <c r="L74" s="590">
        <f t="shared" si="35"/>
        <v>1089</v>
      </c>
      <c r="M74" s="616"/>
      <c r="N74" s="616">
        <f t="shared" si="36"/>
        <v>0</v>
      </c>
      <c r="O74" s="590"/>
      <c r="P74" s="590">
        <f t="shared" si="37"/>
        <v>0</v>
      </c>
      <c r="Q74" s="617"/>
      <c r="R74" s="590">
        <f t="shared" si="4"/>
        <v>0</v>
      </c>
      <c r="S74" s="600"/>
      <c r="T74" s="600">
        <f t="shared" si="38"/>
        <v>0</v>
      </c>
      <c r="U74" s="590">
        <v>13500</v>
      </c>
      <c r="V74" s="600">
        <f t="shared" si="39"/>
        <v>324</v>
      </c>
      <c r="W74" s="600"/>
      <c r="X74" s="616">
        <f t="shared" si="40"/>
        <v>0</v>
      </c>
      <c r="Y74" s="590">
        <f t="shared" si="41"/>
        <v>324</v>
      </c>
      <c r="Z74" s="600">
        <f t="shared" si="42"/>
        <v>1413</v>
      </c>
      <c r="AA74" s="607">
        <f t="shared" si="43"/>
        <v>70.65</v>
      </c>
      <c r="AB74" s="590">
        <f>IF(Z74*1000/C74&gt;'[2]Tabela e klasifikimit te Pagave'!$D$7,C74*'[2]Tabela e klasifikimit te Pagave'!$D$7,Z74*1000)</f>
        <v>1413000</v>
      </c>
      <c r="AC74" s="608">
        <f t="shared" si="8"/>
        <v>235.971</v>
      </c>
      <c r="AD74" s="608">
        <f t="shared" si="44"/>
        <v>1648.971</v>
      </c>
      <c r="AE74" s="590">
        <f t="shared" si="45"/>
        <v>58875</v>
      </c>
    </row>
    <row r="75" spans="1:31" s="322" customFormat="1" ht="12.75">
      <c r="A75" s="358" t="s">
        <v>370</v>
      </c>
      <c r="B75" s="668" t="s">
        <v>227</v>
      </c>
      <c r="C75" s="611">
        <v>18</v>
      </c>
      <c r="D75" s="612" t="s">
        <v>228</v>
      </c>
      <c r="E75" s="616">
        <v>35250</v>
      </c>
      <c r="F75" s="590"/>
      <c r="G75" s="613">
        <f t="shared" si="21"/>
        <v>35250</v>
      </c>
      <c r="H75" s="601">
        <v>25</v>
      </c>
      <c r="I75" s="590">
        <f t="shared" si="46"/>
        <v>8812.5</v>
      </c>
      <c r="J75" s="590"/>
      <c r="K75" s="613">
        <f t="shared" si="22"/>
        <v>44062.5</v>
      </c>
      <c r="L75" s="590">
        <f t="shared" si="35"/>
        <v>9517.5</v>
      </c>
      <c r="M75" s="616"/>
      <c r="N75" s="616">
        <f t="shared" si="36"/>
        <v>0</v>
      </c>
      <c r="O75" s="590"/>
      <c r="P75" s="590">
        <f t="shared" si="37"/>
        <v>0</v>
      </c>
      <c r="Q75" s="617"/>
      <c r="R75" s="590">
        <f t="shared" si="4"/>
        <v>0</v>
      </c>
      <c r="S75" s="600"/>
      <c r="T75" s="600">
        <f t="shared" si="38"/>
        <v>0</v>
      </c>
      <c r="U75" s="590">
        <v>9500</v>
      </c>
      <c r="V75" s="600">
        <f t="shared" si="39"/>
        <v>2052</v>
      </c>
      <c r="W75" s="600"/>
      <c r="X75" s="616">
        <f t="shared" si="40"/>
        <v>0</v>
      </c>
      <c r="Y75" s="590">
        <f t="shared" si="41"/>
        <v>2052</v>
      </c>
      <c r="Z75" s="600">
        <f t="shared" si="42"/>
        <v>11569.5</v>
      </c>
      <c r="AA75" s="607">
        <f t="shared" si="43"/>
        <v>578.475</v>
      </c>
      <c r="AB75" s="590">
        <f>IF(Z75*1000/C75&gt;'[2]Tabela e klasifikimit te Pagave'!$D$7,C75*'[2]Tabela e klasifikimit te Pagave'!$D$7,Z75*1000)</f>
        <v>11569500</v>
      </c>
      <c r="AC75" s="608">
        <f t="shared" si="8"/>
        <v>1932.1064999999999</v>
      </c>
      <c r="AD75" s="608">
        <f t="shared" si="44"/>
        <v>13501.6065</v>
      </c>
      <c r="AE75" s="590">
        <f t="shared" si="45"/>
        <v>53562.5</v>
      </c>
    </row>
    <row r="76" spans="1:31" s="322" customFormat="1" ht="12.75">
      <c r="A76" s="358" t="s">
        <v>326</v>
      </c>
      <c r="B76" s="668" t="s">
        <v>229</v>
      </c>
      <c r="C76" s="611">
        <v>1</v>
      </c>
      <c r="D76" s="612" t="s">
        <v>228</v>
      </c>
      <c r="E76" s="616">
        <v>35250</v>
      </c>
      <c r="F76" s="590"/>
      <c r="G76" s="613">
        <f t="shared" si="21"/>
        <v>35250</v>
      </c>
      <c r="H76" s="601">
        <v>25</v>
      </c>
      <c r="I76" s="590">
        <f t="shared" si="46"/>
        <v>8812.5</v>
      </c>
      <c r="J76" s="590"/>
      <c r="K76" s="613">
        <f t="shared" si="22"/>
        <v>44062.5</v>
      </c>
      <c r="L76" s="590">
        <f t="shared" si="35"/>
        <v>528.75</v>
      </c>
      <c r="M76" s="616"/>
      <c r="N76" s="616">
        <f t="shared" si="36"/>
        <v>0</v>
      </c>
      <c r="O76" s="590"/>
      <c r="P76" s="590">
        <f t="shared" si="37"/>
        <v>0</v>
      </c>
      <c r="Q76" s="617"/>
      <c r="R76" s="590">
        <f t="shared" si="4"/>
        <v>0</v>
      </c>
      <c r="S76" s="600"/>
      <c r="T76" s="600">
        <f t="shared" si="38"/>
        <v>0</v>
      </c>
      <c r="U76" s="590"/>
      <c r="V76" s="600">
        <f t="shared" si="39"/>
        <v>0</v>
      </c>
      <c r="W76" s="600"/>
      <c r="X76" s="616">
        <f t="shared" si="40"/>
        <v>0</v>
      </c>
      <c r="Y76" s="590">
        <f t="shared" si="41"/>
        <v>0</v>
      </c>
      <c r="Z76" s="600">
        <f t="shared" si="42"/>
        <v>528.75</v>
      </c>
      <c r="AA76" s="607">
        <f t="shared" si="43"/>
        <v>26.4375</v>
      </c>
      <c r="AB76" s="590">
        <f>IF(Z76*1000/C76&gt;'[2]Tabela e klasifikimit te Pagave'!$D$7,C76*'[2]Tabela e klasifikimit te Pagave'!$D$7,Z76*1000)</f>
        <v>528750</v>
      </c>
      <c r="AC76" s="608">
        <f t="shared" si="8"/>
        <v>88.30125</v>
      </c>
      <c r="AD76" s="608">
        <f t="shared" si="44"/>
        <v>617.05125</v>
      </c>
      <c r="AE76" s="590">
        <f t="shared" si="45"/>
        <v>44062.5</v>
      </c>
    </row>
    <row r="77" spans="1:31" s="322" customFormat="1" ht="12.75">
      <c r="A77" s="358" t="s">
        <v>371</v>
      </c>
      <c r="B77" s="668" t="s">
        <v>230</v>
      </c>
      <c r="C77" s="611">
        <v>1</v>
      </c>
      <c r="D77" s="612" t="s">
        <v>231</v>
      </c>
      <c r="E77" s="616">
        <v>34100</v>
      </c>
      <c r="F77" s="590"/>
      <c r="G77" s="613">
        <f t="shared" si="21"/>
        <v>34100</v>
      </c>
      <c r="H77" s="601">
        <v>25</v>
      </c>
      <c r="I77" s="590">
        <f t="shared" si="46"/>
        <v>8525</v>
      </c>
      <c r="J77" s="590"/>
      <c r="K77" s="613">
        <f t="shared" si="22"/>
        <v>42625</v>
      </c>
      <c r="L77" s="590">
        <f t="shared" si="35"/>
        <v>511.5</v>
      </c>
      <c r="M77" s="616"/>
      <c r="N77" s="616">
        <f t="shared" si="36"/>
        <v>0</v>
      </c>
      <c r="O77" s="590"/>
      <c r="P77" s="590">
        <f t="shared" si="37"/>
        <v>0</v>
      </c>
      <c r="Q77" s="617"/>
      <c r="R77" s="590">
        <f t="shared" si="4"/>
        <v>0</v>
      </c>
      <c r="S77" s="600"/>
      <c r="T77" s="600">
        <f t="shared" si="38"/>
        <v>0</v>
      </c>
      <c r="U77" s="590">
        <v>6500</v>
      </c>
      <c r="V77" s="600">
        <f t="shared" si="39"/>
        <v>78</v>
      </c>
      <c r="W77" s="600"/>
      <c r="X77" s="616">
        <f t="shared" si="40"/>
        <v>0</v>
      </c>
      <c r="Y77" s="590">
        <f t="shared" si="41"/>
        <v>78</v>
      </c>
      <c r="Z77" s="600">
        <f t="shared" si="42"/>
        <v>589.5</v>
      </c>
      <c r="AA77" s="607">
        <f t="shared" si="43"/>
        <v>29.475</v>
      </c>
      <c r="AB77" s="590">
        <f>IF(Z77*1000/C77&gt;'[2]Tabela e klasifikimit te Pagave'!$D$7,C77*'[2]Tabela e klasifikimit te Pagave'!$D$7,Z77*1000)</f>
        <v>589500</v>
      </c>
      <c r="AC77" s="608">
        <f t="shared" si="8"/>
        <v>98.4465</v>
      </c>
      <c r="AD77" s="608">
        <f t="shared" si="44"/>
        <v>687.9465</v>
      </c>
      <c r="AE77" s="590">
        <f t="shared" si="45"/>
        <v>49125</v>
      </c>
    </row>
    <row r="78" spans="1:31" ht="12.75">
      <c r="A78" s="356" t="s">
        <v>326</v>
      </c>
      <c r="B78" s="664" t="s">
        <v>399</v>
      </c>
      <c r="C78" s="611">
        <v>2</v>
      </c>
      <c r="D78" s="641" t="s">
        <v>327</v>
      </c>
      <c r="E78" s="642">
        <v>35250</v>
      </c>
      <c r="F78" s="592"/>
      <c r="G78" s="643">
        <v>35250</v>
      </c>
      <c r="H78" s="644">
        <v>25</v>
      </c>
      <c r="I78" s="592">
        <v>8812.5</v>
      </c>
      <c r="J78" s="592"/>
      <c r="K78" s="643">
        <v>44062.5</v>
      </c>
      <c r="L78" s="592">
        <v>1057.5</v>
      </c>
      <c r="M78" s="642"/>
      <c r="N78" s="642">
        <v>0</v>
      </c>
      <c r="O78" s="592"/>
      <c r="P78" s="592">
        <v>0</v>
      </c>
      <c r="Q78" s="645"/>
      <c r="R78" s="592">
        <v>0</v>
      </c>
      <c r="S78" s="600"/>
      <c r="T78" s="594">
        <v>0</v>
      </c>
      <c r="U78" s="590"/>
      <c r="V78" s="592">
        <v>0</v>
      </c>
      <c r="W78" s="594"/>
      <c r="X78" s="642">
        <v>0</v>
      </c>
      <c r="Y78" s="592">
        <v>0</v>
      </c>
      <c r="Z78" s="594">
        <v>1057.5</v>
      </c>
      <c r="AA78" s="599">
        <v>52.875</v>
      </c>
      <c r="AB78" s="600">
        <v>1057500</v>
      </c>
      <c r="AC78" s="608">
        <v>176.6025</v>
      </c>
      <c r="AD78" s="599">
        <v>1234.1025</v>
      </c>
      <c r="AE78" s="592">
        <v>44062.5</v>
      </c>
    </row>
    <row r="79" spans="1:31" ht="12.75">
      <c r="A79" s="356" t="s">
        <v>328</v>
      </c>
      <c r="B79" s="664" t="s">
        <v>400</v>
      </c>
      <c r="C79" s="611">
        <v>1</v>
      </c>
      <c r="D79" s="641" t="s">
        <v>325</v>
      </c>
      <c r="E79" s="642">
        <v>36300</v>
      </c>
      <c r="F79" s="592"/>
      <c r="G79" s="643">
        <v>36300</v>
      </c>
      <c r="H79" s="644">
        <v>25</v>
      </c>
      <c r="I79" s="592">
        <v>9075</v>
      </c>
      <c r="J79" s="592"/>
      <c r="K79" s="643">
        <v>45375</v>
      </c>
      <c r="L79" s="592">
        <v>544.5</v>
      </c>
      <c r="M79" s="642"/>
      <c r="N79" s="642">
        <v>0</v>
      </c>
      <c r="O79" s="592"/>
      <c r="P79" s="592">
        <v>0</v>
      </c>
      <c r="Q79" s="645"/>
      <c r="R79" s="592">
        <v>0</v>
      </c>
      <c r="S79" s="600"/>
      <c r="T79" s="594">
        <v>0</v>
      </c>
      <c r="U79" s="590"/>
      <c r="V79" s="592">
        <v>0</v>
      </c>
      <c r="W79" s="594"/>
      <c r="X79" s="642">
        <v>0</v>
      </c>
      <c r="Y79" s="592">
        <v>0</v>
      </c>
      <c r="Z79" s="594">
        <v>544.5</v>
      </c>
      <c r="AA79" s="599">
        <v>27.225</v>
      </c>
      <c r="AB79" s="600">
        <v>544500</v>
      </c>
      <c r="AC79" s="608">
        <v>90.9315</v>
      </c>
      <c r="AD79" s="599">
        <v>635.4315</v>
      </c>
      <c r="AE79" s="592">
        <v>45375</v>
      </c>
    </row>
    <row r="80" spans="1:31" ht="12.75">
      <c r="A80" s="356" t="s">
        <v>328</v>
      </c>
      <c r="B80" s="664" t="s">
        <v>401</v>
      </c>
      <c r="C80" s="611">
        <v>2</v>
      </c>
      <c r="D80" s="641" t="s">
        <v>325</v>
      </c>
      <c r="E80" s="642">
        <v>36300</v>
      </c>
      <c r="F80" s="592"/>
      <c r="G80" s="643">
        <v>36300</v>
      </c>
      <c r="H80" s="644">
        <v>25</v>
      </c>
      <c r="I80" s="592">
        <v>9075</v>
      </c>
      <c r="J80" s="592"/>
      <c r="K80" s="643">
        <v>45375</v>
      </c>
      <c r="L80" s="592">
        <v>1089</v>
      </c>
      <c r="M80" s="642"/>
      <c r="N80" s="642">
        <v>0</v>
      </c>
      <c r="O80" s="592"/>
      <c r="P80" s="592">
        <v>0</v>
      </c>
      <c r="Q80" s="645"/>
      <c r="R80" s="592">
        <v>0</v>
      </c>
      <c r="S80" s="600"/>
      <c r="T80" s="594">
        <v>0</v>
      </c>
      <c r="U80" s="590"/>
      <c r="V80" s="592">
        <v>0</v>
      </c>
      <c r="W80" s="594"/>
      <c r="X80" s="642">
        <v>0</v>
      </c>
      <c r="Y80" s="592">
        <v>0</v>
      </c>
      <c r="Z80" s="594">
        <v>1089</v>
      </c>
      <c r="AA80" s="599">
        <v>54.45</v>
      </c>
      <c r="AB80" s="600">
        <v>1089000</v>
      </c>
      <c r="AC80" s="608">
        <v>181.863</v>
      </c>
      <c r="AD80" s="599">
        <v>1270.863</v>
      </c>
      <c r="AE80" s="592">
        <v>45375</v>
      </c>
    </row>
    <row r="81" spans="1:31" ht="12.75">
      <c r="A81" s="356" t="s">
        <v>329</v>
      </c>
      <c r="B81" s="664" t="s">
        <v>402</v>
      </c>
      <c r="C81" s="611">
        <v>3</v>
      </c>
      <c r="D81" s="641" t="s">
        <v>330</v>
      </c>
      <c r="E81" s="642">
        <v>32500</v>
      </c>
      <c r="F81" s="592"/>
      <c r="G81" s="643">
        <v>32500</v>
      </c>
      <c r="H81" s="644">
        <v>25</v>
      </c>
      <c r="I81" s="592">
        <v>8125</v>
      </c>
      <c r="J81" s="592"/>
      <c r="K81" s="643">
        <v>40625</v>
      </c>
      <c r="L81" s="592">
        <v>1462.5</v>
      </c>
      <c r="M81" s="642"/>
      <c r="N81" s="642">
        <v>0</v>
      </c>
      <c r="O81" s="592"/>
      <c r="P81" s="592">
        <v>0</v>
      </c>
      <c r="Q81" s="645"/>
      <c r="R81" s="592">
        <v>0</v>
      </c>
      <c r="S81" s="600"/>
      <c r="T81" s="594">
        <v>0</v>
      </c>
      <c r="U81" s="590"/>
      <c r="V81" s="592">
        <v>0</v>
      </c>
      <c r="W81" s="594"/>
      <c r="X81" s="642">
        <v>0</v>
      </c>
      <c r="Y81" s="592">
        <v>0</v>
      </c>
      <c r="Z81" s="594">
        <v>1462.5</v>
      </c>
      <c r="AA81" s="599">
        <v>73.125</v>
      </c>
      <c r="AB81" s="600">
        <v>1462500</v>
      </c>
      <c r="AC81" s="608">
        <v>244.2375</v>
      </c>
      <c r="AD81" s="599">
        <v>1706.7375</v>
      </c>
      <c r="AE81" s="592">
        <v>40625</v>
      </c>
    </row>
    <row r="82" spans="1:31" s="322" customFormat="1" ht="12.75">
      <c r="A82" s="358" t="s">
        <v>329</v>
      </c>
      <c r="B82" s="668" t="s">
        <v>232</v>
      </c>
      <c r="C82" s="611">
        <v>3</v>
      </c>
      <c r="D82" s="612" t="s">
        <v>233</v>
      </c>
      <c r="E82" s="616">
        <v>32500</v>
      </c>
      <c r="F82" s="590"/>
      <c r="G82" s="613">
        <f t="shared" si="21"/>
        <v>32500</v>
      </c>
      <c r="H82" s="601">
        <v>25</v>
      </c>
      <c r="I82" s="590">
        <f t="shared" si="46"/>
        <v>8125</v>
      </c>
      <c r="J82" s="590"/>
      <c r="K82" s="613">
        <f t="shared" si="22"/>
        <v>40625</v>
      </c>
      <c r="L82" s="590">
        <f t="shared" si="35"/>
        <v>1462.5</v>
      </c>
      <c r="M82" s="616"/>
      <c r="N82" s="616">
        <f t="shared" si="36"/>
        <v>0</v>
      </c>
      <c r="O82" s="590"/>
      <c r="P82" s="590">
        <f t="shared" si="37"/>
        <v>0</v>
      </c>
      <c r="Q82" s="617"/>
      <c r="R82" s="590">
        <f t="shared" si="4"/>
        <v>0</v>
      </c>
      <c r="S82" s="600"/>
      <c r="T82" s="600">
        <f t="shared" si="38"/>
        <v>0</v>
      </c>
      <c r="U82" s="590">
        <v>5340</v>
      </c>
      <c r="V82" s="600">
        <f t="shared" si="39"/>
        <v>192.24</v>
      </c>
      <c r="W82" s="600"/>
      <c r="X82" s="616">
        <f t="shared" si="40"/>
        <v>0</v>
      </c>
      <c r="Y82" s="590">
        <f t="shared" si="41"/>
        <v>192.24</v>
      </c>
      <c r="Z82" s="600">
        <f t="shared" si="42"/>
        <v>1654.74</v>
      </c>
      <c r="AA82" s="607">
        <f t="shared" si="43"/>
        <v>82.73700000000001</v>
      </c>
      <c r="AB82" s="590">
        <f>IF(Z82*1000/C82&gt;'[2]Tabela e klasifikimit te Pagave'!$D$7,C82*'[2]Tabela e klasifikimit te Pagave'!$D$7,Z82*1000)</f>
        <v>1654740</v>
      </c>
      <c r="AC82" s="608">
        <f t="shared" si="8"/>
        <v>276.34158</v>
      </c>
      <c r="AD82" s="608">
        <f t="shared" si="44"/>
        <v>1931.08158</v>
      </c>
      <c r="AE82" s="590">
        <f t="shared" si="45"/>
        <v>45965</v>
      </c>
    </row>
    <row r="83" spans="1:31" s="322" customFormat="1" ht="12.75">
      <c r="A83" s="354"/>
      <c r="B83" s="652" t="s">
        <v>234</v>
      </c>
      <c r="C83" s="646">
        <f aca="true" t="shared" si="47" ref="C83:AE83">SUM(C84:C91)</f>
        <v>212</v>
      </c>
      <c r="D83" s="647">
        <f t="shared" si="47"/>
        <v>0</v>
      </c>
      <c r="E83" s="648">
        <f t="shared" si="47"/>
        <v>268800</v>
      </c>
      <c r="F83" s="648">
        <f t="shared" si="47"/>
        <v>0</v>
      </c>
      <c r="G83" s="648">
        <f t="shared" si="47"/>
        <v>268800</v>
      </c>
      <c r="H83" s="648">
        <f t="shared" si="47"/>
        <v>200</v>
      </c>
      <c r="I83" s="648">
        <f t="shared" si="47"/>
        <v>67200</v>
      </c>
      <c r="J83" s="648">
        <f t="shared" si="47"/>
        <v>0</v>
      </c>
      <c r="K83" s="648">
        <f t="shared" si="47"/>
        <v>336000</v>
      </c>
      <c r="L83" s="648">
        <f t="shared" si="47"/>
        <v>103116</v>
      </c>
      <c r="M83" s="648">
        <f t="shared" si="47"/>
        <v>0</v>
      </c>
      <c r="N83" s="648">
        <f t="shared" si="47"/>
        <v>0</v>
      </c>
      <c r="O83" s="648">
        <f t="shared" si="47"/>
        <v>0</v>
      </c>
      <c r="P83" s="648">
        <f t="shared" si="47"/>
        <v>0</v>
      </c>
      <c r="Q83" s="648">
        <f t="shared" si="47"/>
        <v>0</v>
      </c>
      <c r="R83" s="648">
        <f t="shared" si="47"/>
        <v>0</v>
      </c>
      <c r="S83" s="648">
        <f t="shared" si="47"/>
        <v>0</v>
      </c>
      <c r="T83" s="648">
        <f t="shared" si="47"/>
        <v>0</v>
      </c>
      <c r="U83" s="648">
        <f t="shared" si="47"/>
        <v>29370</v>
      </c>
      <c r="V83" s="648">
        <f t="shared" si="47"/>
        <v>10797.48</v>
      </c>
      <c r="W83" s="648">
        <f t="shared" si="47"/>
        <v>0</v>
      </c>
      <c r="X83" s="648">
        <f t="shared" si="47"/>
        <v>0</v>
      </c>
      <c r="Y83" s="648">
        <f t="shared" si="47"/>
        <v>10797.48</v>
      </c>
      <c r="Z83" s="648">
        <f t="shared" si="47"/>
        <v>113913.48</v>
      </c>
      <c r="AA83" s="648">
        <f t="shared" si="47"/>
        <v>5695.674</v>
      </c>
      <c r="AB83" s="648">
        <f t="shared" si="47"/>
        <v>113913480</v>
      </c>
      <c r="AC83" s="648">
        <f t="shared" si="47"/>
        <v>19023.551160000003</v>
      </c>
      <c r="AD83" s="648">
        <f t="shared" si="47"/>
        <v>132937.03116</v>
      </c>
      <c r="AE83" s="648">
        <f t="shared" si="47"/>
        <v>365370</v>
      </c>
    </row>
    <row r="84" spans="1:31" s="322" customFormat="1" ht="12.75">
      <c r="A84" s="358" t="s">
        <v>372</v>
      </c>
      <c r="B84" s="667" t="s">
        <v>235</v>
      </c>
      <c r="C84" s="638">
        <v>3</v>
      </c>
      <c r="D84" s="612" t="s">
        <v>236</v>
      </c>
      <c r="E84" s="616">
        <v>37500</v>
      </c>
      <c r="F84" s="590"/>
      <c r="G84" s="613">
        <f t="shared" si="21"/>
        <v>37500</v>
      </c>
      <c r="H84" s="649">
        <v>25</v>
      </c>
      <c r="I84" s="590">
        <f t="shared" si="46"/>
        <v>9375</v>
      </c>
      <c r="J84" s="590"/>
      <c r="K84" s="613">
        <f t="shared" si="22"/>
        <v>46875</v>
      </c>
      <c r="L84" s="590">
        <f aca="true" t="shared" si="48" ref="L84:L91">K84*C84*12/1000</f>
        <v>1687.5</v>
      </c>
      <c r="M84" s="616"/>
      <c r="N84" s="616">
        <f aca="true" t="shared" si="49" ref="N84:N91">M84*C84/1000*12</f>
        <v>0</v>
      </c>
      <c r="O84" s="590"/>
      <c r="P84" s="590">
        <f aca="true" t="shared" si="50" ref="P84:P91">O84*C84/1000*12</f>
        <v>0</v>
      </c>
      <c r="Q84" s="617"/>
      <c r="R84" s="590">
        <f aca="true" t="shared" si="51" ref="R84:R91">F84*Q84*C84/1000*12</f>
        <v>0</v>
      </c>
      <c r="S84" s="600"/>
      <c r="T84" s="590">
        <f>S84*C84/1000*12</f>
        <v>0</v>
      </c>
      <c r="U84" s="605"/>
      <c r="V84" s="590">
        <f aca="true" t="shared" si="52" ref="V84:V91">U84*C84/1000*12</f>
        <v>0</v>
      </c>
      <c r="W84" s="590"/>
      <c r="X84" s="616">
        <f aca="true" t="shared" si="53" ref="X84:X91">W84*C84/1000*12</f>
        <v>0</v>
      </c>
      <c r="Y84" s="616">
        <f aca="true" t="shared" si="54" ref="Y84:Y91">N84+P84+R84+T84+V84+X84</f>
        <v>0</v>
      </c>
      <c r="Z84" s="600">
        <f aca="true" t="shared" si="55" ref="Z84:Z91">Y84+L84</f>
        <v>1687.5</v>
      </c>
      <c r="AA84" s="607">
        <f aca="true" t="shared" si="56" ref="AA84:AA91">Z84*5%</f>
        <v>84.375</v>
      </c>
      <c r="AB84" s="590">
        <f>IF(Z84*1000/C84&gt;'[2]Tabela e klasifikimit te Pagave'!$D$7,C84*'[2]Tabela e klasifikimit te Pagave'!$D$7,Z84*1000)</f>
        <v>1687500</v>
      </c>
      <c r="AC84" s="608">
        <f t="shared" si="8"/>
        <v>281.8125</v>
      </c>
      <c r="AD84" s="608">
        <f aca="true" t="shared" si="57" ref="AD84:AD91">Z84+AC84</f>
        <v>1969.3125</v>
      </c>
      <c r="AE84" s="590">
        <f aca="true" t="shared" si="58" ref="AE84:AE91">Z84/C84/12*1000</f>
        <v>46875</v>
      </c>
    </row>
    <row r="85" spans="1:31" s="322" customFormat="1" ht="12.75">
      <c r="A85" s="358" t="s">
        <v>373</v>
      </c>
      <c r="B85" s="667" t="s">
        <v>237</v>
      </c>
      <c r="C85" s="638">
        <v>2</v>
      </c>
      <c r="D85" s="612" t="s">
        <v>238</v>
      </c>
      <c r="E85" s="616">
        <v>35400</v>
      </c>
      <c r="F85" s="590"/>
      <c r="G85" s="613">
        <f t="shared" si="21"/>
        <v>35400</v>
      </c>
      <c r="H85" s="649">
        <v>25</v>
      </c>
      <c r="I85" s="590">
        <f t="shared" si="46"/>
        <v>8850</v>
      </c>
      <c r="J85" s="590"/>
      <c r="K85" s="613">
        <f t="shared" si="22"/>
        <v>44250</v>
      </c>
      <c r="L85" s="590">
        <f t="shared" si="48"/>
        <v>1062</v>
      </c>
      <c r="M85" s="616"/>
      <c r="N85" s="616">
        <f t="shared" si="49"/>
        <v>0</v>
      </c>
      <c r="O85" s="590"/>
      <c r="P85" s="590">
        <f t="shared" si="50"/>
        <v>0</v>
      </c>
      <c r="Q85" s="617"/>
      <c r="R85" s="590">
        <f t="shared" si="51"/>
        <v>0</v>
      </c>
      <c r="S85" s="600"/>
      <c r="T85" s="590">
        <f>S85*C85/1000*12</f>
        <v>0</v>
      </c>
      <c r="U85" s="590">
        <v>4005</v>
      </c>
      <c r="V85" s="590">
        <f t="shared" si="52"/>
        <v>96.12</v>
      </c>
      <c r="W85" s="590"/>
      <c r="X85" s="616">
        <f t="shared" si="53"/>
        <v>0</v>
      </c>
      <c r="Y85" s="616">
        <f t="shared" si="54"/>
        <v>96.12</v>
      </c>
      <c r="Z85" s="600">
        <f t="shared" si="55"/>
        <v>1158.12</v>
      </c>
      <c r="AA85" s="607">
        <f t="shared" si="56"/>
        <v>57.906</v>
      </c>
      <c r="AB85" s="590">
        <f>IF(Z85*1000/C85&gt;'[2]Tabela e klasifikimit te Pagave'!$D$7,C85*'[2]Tabela e klasifikimit te Pagave'!$D$7,Z85*1000)</f>
        <v>1158120</v>
      </c>
      <c r="AC85" s="608">
        <f t="shared" si="8"/>
        <v>193.40604</v>
      </c>
      <c r="AD85" s="608">
        <f t="shared" si="57"/>
        <v>1351.52604</v>
      </c>
      <c r="AE85" s="590">
        <f t="shared" si="58"/>
        <v>48254.99999999999</v>
      </c>
    </row>
    <row r="86" spans="1:31" s="322" customFormat="1" ht="12.75">
      <c r="A86" s="358" t="s">
        <v>374</v>
      </c>
      <c r="B86" s="667" t="s">
        <v>239</v>
      </c>
      <c r="C86" s="583">
        <v>41</v>
      </c>
      <c r="D86" s="621" t="s">
        <v>90</v>
      </c>
      <c r="E86" s="616">
        <v>33400</v>
      </c>
      <c r="F86" s="590"/>
      <c r="G86" s="613">
        <f t="shared" si="21"/>
        <v>33400</v>
      </c>
      <c r="H86" s="649">
        <v>25</v>
      </c>
      <c r="I86" s="590">
        <f t="shared" si="46"/>
        <v>8350</v>
      </c>
      <c r="J86" s="590"/>
      <c r="K86" s="613">
        <f t="shared" si="22"/>
        <v>41750</v>
      </c>
      <c r="L86" s="590">
        <f t="shared" si="48"/>
        <v>20541</v>
      </c>
      <c r="M86" s="616"/>
      <c r="N86" s="616">
        <f t="shared" si="49"/>
        <v>0</v>
      </c>
      <c r="O86" s="590"/>
      <c r="P86" s="590">
        <f t="shared" si="50"/>
        <v>0</v>
      </c>
      <c r="Q86" s="617"/>
      <c r="R86" s="590">
        <f t="shared" si="51"/>
        <v>0</v>
      </c>
      <c r="S86" s="600"/>
      <c r="T86" s="590">
        <f aca="true" t="shared" si="59" ref="T86:T91">S86*C86/1000*12</f>
        <v>0</v>
      </c>
      <c r="U86" s="590">
        <v>4005</v>
      </c>
      <c r="V86" s="590">
        <f t="shared" si="52"/>
        <v>1970.46</v>
      </c>
      <c r="W86" s="590"/>
      <c r="X86" s="616">
        <f t="shared" si="53"/>
        <v>0</v>
      </c>
      <c r="Y86" s="616">
        <f t="shared" si="54"/>
        <v>1970.46</v>
      </c>
      <c r="Z86" s="600">
        <f t="shared" si="55"/>
        <v>22511.46</v>
      </c>
      <c r="AA86" s="607">
        <f t="shared" si="56"/>
        <v>1125.573</v>
      </c>
      <c r="AB86" s="590">
        <f>IF(Z86*1000/C86&gt;'[2]Tabela e klasifikimit te Pagave'!$D$7,C86*'[2]Tabela e klasifikimit te Pagave'!$D$7,Z86*1000)</f>
        <v>22511460</v>
      </c>
      <c r="AC86" s="608">
        <f t="shared" si="8"/>
        <v>3759.41382</v>
      </c>
      <c r="AD86" s="608">
        <f t="shared" si="57"/>
        <v>26270.87382</v>
      </c>
      <c r="AE86" s="590">
        <f t="shared" si="58"/>
        <v>45754.99999999999</v>
      </c>
    </row>
    <row r="87" spans="1:31" s="322" customFormat="1" ht="12.75">
      <c r="A87" s="358" t="s">
        <v>375</v>
      </c>
      <c r="B87" s="667" t="s">
        <v>240</v>
      </c>
      <c r="C87" s="583">
        <f>9+4</f>
        <v>13</v>
      </c>
      <c r="D87" s="621" t="s">
        <v>241</v>
      </c>
      <c r="E87" s="616">
        <v>34100</v>
      </c>
      <c r="F87" s="590"/>
      <c r="G87" s="613">
        <f t="shared" si="21"/>
        <v>34100</v>
      </c>
      <c r="H87" s="649">
        <v>25</v>
      </c>
      <c r="I87" s="590">
        <f t="shared" si="46"/>
        <v>8525</v>
      </c>
      <c r="J87" s="590"/>
      <c r="K87" s="613">
        <f t="shared" si="22"/>
        <v>42625</v>
      </c>
      <c r="L87" s="590">
        <f t="shared" si="48"/>
        <v>6649.5</v>
      </c>
      <c r="M87" s="616"/>
      <c r="N87" s="616">
        <f t="shared" si="49"/>
        <v>0</v>
      </c>
      <c r="O87" s="590"/>
      <c r="P87" s="590">
        <f t="shared" si="50"/>
        <v>0</v>
      </c>
      <c r="Q87" s="617"/>
      <c r="R87" s="590">
        <f t="shared" si="51"/>
        <v>0</v>
      </c>
      <c r="S87" s="600"/>
      <c r="T87" s="590">
        <f t="shared" si="59"/>
        <v>0</v>
      </c>
      <c r="U87" s="590">
        <v>4005</v>
      </c>
      <c r="V87" s="590">
        <f t="shared" si="52"/>
        <v>624.78</v>
      </c>
      <c r="W87" s="649"/>
      <c r="X87" s="650">
        <f t="shared" si="53"/>
        <v>0</v>
      </c>
      <c r="Y87" s="616">
        <f t="shared" si="54"/>
        <v>624.78</v>
      </c>
      <c r="Z87" s="600">
        <f t="shared" si="55"/>
        <v>7274.28</v>
      </c>
      <c r="AA87" s="607">
        <f t="shared" si="56"/>
        <v>363.714</v>
      </c>
      <c r="AB87" s="590">
        <f>IF(Z87*1000/C87&gt;'[2]Tabela e klasifikimit te Pagave'!$D$7,C87*'[2]Tabela e klasifikimit te Pagave'!$D$7,Z87*1000)</f>
        <v>7274280</v>
      </c>
      <c r="AC87" s="608">
        <f t="shared" si="8"/>
        <v>1214.80476</v>
      </c>
      <c r="AD87" s="608">
        <f t="shared" si="57"/>
        <v>8489.08476</v>
      </c>
      <c r="AE87" s="590">
        <f t="shared" si="58"/>
        <v>46629.99999999999</v>
      </c>
    </row>
    <row r="88" spans="1:31" s="322" customFormat="1" ht="12.75">
      <c r="A88" s="358" t="s">
        <v>376</v>
      </c>
      <c r="B88" s="667" t="s">
        <v>242</v>
      </c>
      <c r="C88" s="583">
        <v>56</v>
      </c>
      <c r="D88" s="621" t="s">
        <v>90</v>
      </c>
      <c r="E88" s="616">
        <v>33400</v>
      </c>
      <c r="F88" s="590"/>
      <c r="G88" s="613">
        <f t="shared" si="21"/>
        <v>33400</v>
      </c>
      <c r="H88" s="649">
        <v>25</v>
      </c>
      <c r="I88" s="590">
        <f t="shared" si="46"/>
        <v>8350</v>
      </c>
      <c r="J88" s="590"/>
      <c r="K88" s="613">
        <f t="shared" si="22"/>
        <v>41750</v>
      </c>
      <c r="L88" s="590">
        <f t="shared" si="48"/>
        <v>28056</v>
      </c>
      <c r="M88" s="616"/>
      <c r="N88" s="616">
        <f t="shared" si="49"/>
        <v>0</v>
      </c>
      <c r="O88" s="590"/>
      <c r="P88" s="590">
        <f t="shared" si="50"/>
        <v>0</v>
      </c>
      <c r="Q88" s="617"/>
      <c r="R88" s="590">
        <f t="shared" si="51"/>
        <v>0</v>
      </c>
      <c r="S88" s="600"/>
      <c r="T88" s="590">
        <f t="shared" si="59"/>
        <v>0</v>
      </c>
      <c r="U88" s="590">
        <v>4005</v>
      </c>
      <c r="V88" s="590">
        <f t="shared" si="52"/>
        <v>2691.36</v>
      </c>
      <c r="W88" s="590"/>
      <c r="X88" s="616">
        <f t="shared" si="53"/>
        <v>0</v>
      </c>
      <c r="Y88" s="616">
        <f t="shared" si="54"/>
        <v>2691.36</v>
      </c>
      <c r="Z88" s="600">
        <f t="shared" si="55"/>
        <v>30747.36</v>
      </c>
      <c r="AA88" s="607">
        <f t="shared" si="56"/>
        <v>1537.3680000000002</v>
      </c>
      <c r="AB88" s="590">
        <f>IF(Z88*1000/C88&gt;'[2]Tabela e klasifikimit te Pagave'!$D$7,C88*'[2]Tabela e klasifikimit te Pagave'!$D$7,Z88*1000)</f>
        <v>30747360</v>
      </c>
      <c r="AC88" s="608">
        <f t="shared" si="8"/>
        <v>5134.80912</v>
      </c>
      <c r="AD88" s="608">
        <f t="shared" si="57"/>
        <v>35882.16912</v>
      </c>
      <c r="AE88" s="590">
        <f t="shared" si="58"/>
        <v>45755</v>
      </c>
    </row>
    <row r="89" spans="1:31" s="322" customFormat="1" ht="12.75">
      <c r="A89" s="358" t="s">
        <v>377</v>
      </c>
      <c r="B89" s="667" t="s">
        <v>243</v>
      </c>
      <c r="C89" s="583">
        <v>10</v>
      </c>
      <c r="D89" s="621" t="s">
        <v>90</v>
      </c>
      <c r="E89" s="616">
        <v>33400</v>
      </c>
      <c r="F89" s="590"/>
      <c r="G89" s="613">
        <f t="shared" si="21"/>
        <v>33400</v>
      </c>
      <c r="H89" s="649">
        <v>25</v>
      </c>
      <c r="I89" s="590">
        <f t="shared" si="46"/>
        <v>8350</v>
      </c>
      <c r="J89" s="590"/>
      <c r="K89" s="613">
        <f t="shared" si="22"/>
        <v>41750</v>
      </c>
      <c r="L89" s="590">
        <f t="shared" si="48"/>
        <v>5010</v>
      </c>
      <c r="M89" s="616"/>
      <c r="N89" s="616">
        <f t="shared" si="49"/>
        <v>0</v>
      </c>
      <c r="O89" s="590"/>
      <c r="P89" s="590">
        <f t="shared" si="50"/>
        <v>0</v>
      </c>
      <c r="Q89" s="617"/>
      <c r="R89" s="590">
        <f t="shared" si="51"/>
        <v>0</v>
      </c>
      <c r="S89" s="600"/>
      <c r="T89" s="590">
        <f t="shared" si="59"/>
        <v>0</v>
      </c>
      <c r="U89" s="590">
        <v>4005</v>
      </c>
      <c r="V89" s="590">
        <f t="shared" si="52"/>
        <v>480.59999999999997</v>
      </c>
      <c r="W89" s="590"/>
      <c r="X89" s="616">
        <f t="shared" si="53"/>
        <v>0</v>
      </c>
      <c r="Y89" s="616">
        <f t="shared" si="54"/>
        <v>480.59999999999997</v>
      </c>
      <c r="Z89" s="600">
        <f t="shared" si="55"/>
        <v>5490.6</v>
      </c>
      <c r="AA89" s="607">
        <f t="shared" si="56"/>
        <v>274.53000000000003</v>
      </c>
      <c r="AB89" s="590">
        <f>IF(Z89*1000/C89&gt;'[2]Tabela e klasifikimit te Pagave'!$D$7,C89*'[2]Tabela e klasifikimit te Pagave'!$D$7,Z89*1000)</f>
        <v>5490600</v>
      </c>
      <c r="AC89" s="608">
        <f t="shared" si="8"/>
        <v>916.9302</v>
      </c>
      <c r="AD89" s="608">
        <f t="shared" si="57"/>
        <v>6407.5302</v>
      </c>
      <c r="AE89" s="590">
        <f t="shared" si="58"/>
        <v>45755</v>
      </c>
    </row>
    <row r="90" spans="1:31" s="322" customFormat="1" ht="12.75">
      <c r="A90" s="358" t="s">
        <v>378</v>
      </c>
      <c r="B90" s="667" t="s">
        <v>244</v>
      </c>
      <c r="C90" s="583">
        <f>36+4</f>
        <v>40</v>
      </c>
      <c r="D90" s="621" t="s">
        <v>61</v>
      </c>
      <c r="E90" s="616">
        <v>31600</v>
      </c>
      <c r="F90" s="590"/>
      <c r="G90" s="613">
        <f t="shared" si="21"/>
        <v>31600</v>
      </c>
      <c r="H90" s="649">
        <v>25</v>
      </c>
      <c r="I90" s="590">
        <f t="shared" si="46"/>
        <v>7900</v>
      </c>
      <c r="J90" s="590"/>
      <c r="K90" s="613">
        <f t="shared" si="22"/>
        <v>39500</v>
      </c>
      <c r="L90" s="590">
        <f t="shared" si="48"/>
        <v>18960</v>
      </c>
      <c r="M90" s="617"/>
      <c r="N90" s="616">
        <f t="shared" si="49"/>
        <v>0</v>
      </c>
      <c r="O90" s="590"/>
      <c r="P90" s="590">
        <f t="shared" si="50"/>
        <v>0</v>
      </c>
      <c r="Q90" s="617"/>
      <c r="R90" s="590">
        <f t="shared" si="51"/>
        <v>0</v>
      </c>
      <c r="S90" s="600"/>
      <c r="T90" s="590">
        <f t="shared" si="59"/>
        <v>0</v>
      </c>
      <c r="U90" s="590">
        <v>4005</v>
      </c>
      <c r="V90" s="590">
        <f t="shared" si="52"/>
        <v>1922.3999999999999</v>
      </c>
      <c r="W90" s="649"/>
      <c r="X90" s="650">
        <f t="shared" si="53"/>
        <v>0</v>
      </c>
      <c r="Y90" s="616">
        <f t="shared" si="54"/>
        <v>1922.3999999999999</v>
      </c>
      <c r="Z90" s="600">
        <f t="shared" si="55"/>
        <v>20882.4</v>
      </c>
      <c r="AA90" s="607">
        <f t="shared" si="56"/>
        <v>1044.1200000000001</v>
      </c>
      <c r="AB90" s="590">
        <f>IF(Z90*1000/C90&gt;'[2]Tabela e klasifikimit te Pagave'!$D$7,C90*'[2]Tabela e klasifikimit te Pagave'!$D$7,Z90*1000)</f>
        <v>20882400</v>
      </c>
      <c r="AC90" s="608">
        <f t="shared" si="8"/>
        <v>3487.3608000000004</v>
      </c>
      <c r="AD90" s="608">
        <f t="shared" si="57"/>
        <v>24369.760800000004</v>
      </c>
      <c r="AE90" s="590">
        <f t="shared" si="58"/>
        <v>43505</v>
      </c>
    </row>
    <row r="91" spans="1:31" s="322" customFormat="1" ht="12.75">
      <c r="A91" s="358" t="s">
        <v>379</v>
      </c>
      <c r="B91" s="667" t="s">
        <v>245</v>
      </c>
      <c r="C91" s="583">
        <v>47</v>
      </c>
      <c r="D91" s="621" t="s">
        <v>60</v>
      </c>
      <c r="E91" s="616">
        <v>30000</v>
      </c>
      <c r="F91" s="590"/>
      <c r="G91" s="613">
        <f t="shared" si="21"/>
        <v>30000</v>
      </c>
      <c r="H91" s="649">
        <v>25</v>
      </c>
      <c r="I91" s="590">
        <f t="shared" si="46"/>
        <v>7500</v>
      </c>
      <c r="J91" s="590"/>
      <c r="K91" s="613">
        <f t="shared" si="22"/>
        <v>37500</v>
      </c>
      <c r="L91" s="590">
        <f t="shared" si="48"/>
        <v>21150</v>
      </c>
      <c r="M91" s="616"/>
      <c r="N91" s="616">
        <f t="shared" si="49"/>
        <v>0</v>
      </c>
      <c r="O91" s="590"/>
      <c r="P91" s="590">
        <f t="shared" si="50"/>
        <v>0</v>
      </c>
      <c r="Q91" s="617"/>
      <c r="R91" s="590">
        <f t="shared" si="51"/>
        <v>0</v>
      </c>
      <c r="S91" s="600"/>
      <c r="T91" s="590">
        <f t="shared" si="59"/>
        <v>0</v>
      </c>
      <c r="U91" s="590">
        <v>5340</v>
      </c>
      <c r="V91" s="590">
        <f t="shared" si="52"/>
        <v>3011.7599999999998</v>
      </c>
      <c r="W91" s="649"/>
      <c r="X91" s="650">
        <f t="shared" si="53"/>
        <v>0</v>
      </c>
      <c r="Y91" s="616">
        <f t="shared" si="54"/>
        <v>3011.7599999999998</v>
      </c>
      <c r="Z91" s="600">
        <f t="shared" si="55"/>
        <v>24161.76</v>
      </c>
      <c r="AA91" s="607">
        <f t="shared" si="56"/>
        <v>1208.088</v>
      </c>
      <c r="AB91" s="590">
        <f>IF(Z91*1000/C91&gt;'[2]Tabela e klasifikimit te Pagave'!$D$7,C91*'[2]Tabela e klasifikimit te Pagave'!$D$7,Z91*1000)</f>
        <v>24161760</v>
      </c>
      <c r="AC91" s="608">
        <f t="shared" si="8"/>
        <v>4035.0139200000003</v>
      </c>
      <c r="AD91" s="608">
        <f t="shared" si="57"/>
        <v>28196.77392</v>
      </c>
      <c r="AE91" s="590">
        <f t="shared" si="58"/>
        <v>42839.99999999999</v>
      </c>
    </row>
    <row r="92" spans="1:31" s="322" customFormat="1" ht="12.75">
      <c r="A92" s="357"/>
      <c r="B92" s="357" t="s">
        <v>246</v>
      </c>
      <c r="C92" s="357">
        <f>C83+C68+C38+C15</f>
        <v>1493</v>
      </c>
      <c r="D92" s="640">
        <f>D83+D68+D38+D15</f>
        <v>0</v>
      </c>
      <c r="E92" s="640">
        <f>E83+E68+E38+E15</f>
        <v>3742250</v>
      </c>
      <c r="F92" s="640">
        <f aca="true" t="shared" si="60" ref="F92:AE92">F83+F68+F38+F15</f>
        <v>5293724</v>
      </c>
      <c r="G92" s="640">
        <f t="shared" si="60"/>
        <v>9035974</v>
      </c>
      <c r="H92" s="640">
        <f t="shared" si="60"/>
        <v>1735</v>
      </c>
      <c r="I92" s="640">
        <f t="shared" si="60"/>
        <v>1630182.5</v>
      </c>
      <c r="J92" s="640">
        <f t="shared" si="60"/>
        <v>225452.9</v>
      </c>
      <c r="K92" s="640">
        <f t="shared" si="60"/>
        <v>10969547.399999999</v>
      </c>
      <c r="L92" s="640">
        <f t="shared" si="60"/>
        <v>2452466.8572</v>
      </c>
      <c r="M92" s="640">
        <f t="shared" si="60"/>
        <v>0</v>
      </c>
      <c r="N92" s="640">
        <f t="shared" si="60"/>
        <v>0</v>
      </c>
      <c r="O92" s="640">
        <f t="shared" si="60"/>
        <v>354300</v>
      </c>
      <c r="P92" s="640">
        <f t="shared" si="60"/>
        <v>3779.2</v>
      </c>
      <c r="Q92" s="640">
        <f t="shared" si="60"/>
        <v>0</v>
      </c>
      <c r="R92" s="640">
        <f t="shared" si="60"/>
        <v>0</v>
      </c>
      <c r="S92" s="640">
        <f t="shared" si="60"/>
        <v>12565200</v>
      </c>
      <c r="T92" s="640">
        <f t="shared" si="60"/>
        <v>12565.2</v>
      </c>
      <c r="U92" s="640">
        <f t="shared" si="60"/>
        <v>85570</v>
      </c>
      <c r="V92" s="640">
        <f t="shared" si="60"/>
        <v>13828.2</v>
      </c>
      <c r="W92" s="640">
        <f t="shared" si="60"/>
        <v>0</v>
      </c>
      <c r="X92" s="640">
        <f t="shared" si="60"/>
        <v>0</v>
      </c>
      <c r="Y92" s="640">
        <f t="shared" si="60"/>
        <v>30172.6</v>
      </c>
      <c r="Z92" s="640">
        <f t="shared" si="60"/>
        <v>2482639.4572</v>
      </c>
      <c r="AA92" s="640">
        <f t="shared" si="60"/>
        <v>124131.97286000001</v>
      </c>
      <c r="AB92" s="640">
        <f t="shared" si="60"/>
        <v>1526398098</v>
      </c>
      <c r="AC92" s="640">
        <f t="shared" si="60"/>
        <v>271164.5854724</v>
      </c>
      <c r="AD92" s="640">
        <f t="shared" si="60"/>
        <v>2753804.0426724</v>
      </c>
      <c r="AE92" s="640">
        <f t="shared" si="60"/>
        <v>11069395.650073864</v>
      </c>
    </row>
    <row r="93" spans="1:31" s="322" customFormat="1" ht="15.75" thickBot="1">
      <c r="A93" s="301"/>
      <c r="B93" s="302"/>
      <c r="C93" s="324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25"/>
      <c r="AB93" s="302"/>
      <c r="AC93" s="302"/>
      <c r="AD93" s="302"/>
      <c r="AE93" s="303"/>
    </row>
    <row r="94" spans="2:10" ht="12.75">
      <c r="B94" s="521" t="s">
        <v>89</v>
      </c>
      <c r="C94" s="145" t="s">
        <v>51</v>
      </c>
      <c r="D94" s="146" t="s">
        <v>408</v>
      </c>
      <c r="E94" s="147" t="s">
        <v>409</v>
      </c>
      <c r="F94" s="58"/>
      <c r="G94" s="521" t="s">
        <v>88</v>
      </c>
      <c r="H94" s="145" t="s">
        <v>51</v>
      </c>
      <c r="I94" s="146" t="s">
        <v>410</v>
      </c>
      <c r="J94" s="147" t="s">
        <v>411</v>
      </c>
    </row>
    <row r="95" spans="2:29" ht="12.75">
      <c r="B95" s="522"/>
      <c r="C95" s="136" t="s">
        <v>83</v>
      </c>
      <c r="D95" s="137"/>
      <c r="E95" s="148"/>
      <c r="F95" s="58"/>
      <c r="G95" s="522"/>
      <c r="H95" s="136" t="s">
        <v>83</v>
      </c>
      <c r="I95" s="137"/>
      <c r="J95" s="148"/>
      <c r="Z95" s="371"/>
      <c r="AC95" s="368"/>
    </row>
    <row r="96" spans="2:10" ht="13.5" thickBot="1">
      <c r="B96" s="523"/>
      <c r="C96" s="149" t="s">
        <v>52</v>
      </c>
      <c r="D96" s="580" t="s">
        <v>493</v>
      </c>
      <c r="E96" s="581"/>
      <c r="F96" s="58"/>
      <c r="G96" s="523"/>
      <c r="H96" s="149" t="s">
        <v>52</v>
      </c>
      <c r="I96" s="580" t="s">
        <v>493</v>
      </c>
      <c r="J96" s="581"/>
    </row>
  </sheetData>
  <sheetProtection/>
  <mergeCells count="24">
    <mergeCell ref="E11:E13"/>
    <mergeCell ref="G11:G13"/>
    <mergeCell ref="D96:E96"/>
    <mergeCell ref="I96:J96"/>
    <mergeCell ref="AA11:AA13"/>
    <mergeCell ref="AB11:AB13"/>
    <mergeCell ref="AC11:AC13"/>
    <mergeCell ref="AD11:AD13"/>
    <mergeCell ref="A3:F3"/>
    <mergeCell ref="E6:H6"/>
    <mergeCell ref="A7:C7"/>
    <mergeCell ref="E7:H7"/>
    <mergeCell ref="A11:A13"/>
    <mergeCell ref="B11:B13"/>
    <mergeCell ref="B94:B96"/>
    <mergeCell ref="G94:G96"/>
    <mergeCell ref="AE11:AE13"/>
    <mergeCell ref="F12:F13"/>
    <mergeCell ref="H12:I12"/>
    <mergeCell ref="J12:J13"/>
    <mergeCell ref="K12:K13"/>
    <mergeCell ref="L12:L13"/>
    <mergeCell ref="M11:Y12"/>
    <mergeCell ref="Z11:Z1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P52"/>
  <sheetViews>
    <sheetView zoomScalePageLayoutView="0" workbookViewId="0" topLeftCell="A3">
      <selection activeCell="A7" sqref="A7:C7"/>
    </sheetView>
  </sheetViews>
  <sheetFormatPr defaultColWidth="9.140625" defaultRowHeight="12.75"/>
  <cols>
    <col min="1" max="1" width="6.140625" style="367" customWidth="1"/>
    <col min="2" max="2" width="24.8515625" style="335" customWidth="1"/>
    <col min="3" max="3" width="11.28125" style="335" customWidth="1"/>
    <col min="4" max="4" width="10.57421875" style="335" customWidth="1"/>
    <col min="5" max="5" width="13.140625" style="335" bestFit="1" customWidth="1"/>
    <col min="6" max="6" width="12.57421875" style="335" customWidth="1"/>
    <col min="7" max="7" width="13.140625" style="335" customWidth="1"/>
    <col min="8" max="8" width="9.57421875" style="335" customWidth="1"/>
    <col min="9" max="9" width="13.140625" style="335" customWidth="1"/>
    <col min="10" max="10" width="11.421875" style="335" customWidth="1"/>
    <col min="11" max="11" width="12.57421875" style="335" customWidth="1"/>
    <col min="12" max="12" width="13.140625" style="335" customWidth="1"/>
    <col min="13" max="13" width="14.140625" style="335" hidden="1" customWidth="1"/>
    <col min="14" max="14" width="9.8515625" style="335" hidden="1" customWidth="1"/>
    <col min="15" max="15" width="13.140625" style="335" hidden="1" customWidth="1"/>
    <col min="16" max="16" width="9.00390625" style="335" hidden="1" customWidth="1"/>
    <col min="17" max="18" width="9.140625" style="335" hidden="1" customWidth="1"/>
    <col min="19" max="19" width="11.57421875" style="335" hidden="1" customWidth="1"/>
    <col min="20" max="20" width="9.8515625" style="335" hidden="1" customWidth="1"/>
    <col min="21" max="23" width="9.140625" style="335" hidden="1" customWidth="1"/>
    <col min="24" max="24" width="9.421875" style="335" hidden="1" customWidth="1"/>
    <col min="25" max="25" width="12.00390625" style="335" hidden="1" customWidth="1"/>
    <col min="26" max="26" width="13.140625" style="335" bestFit="1" customWidth="1"/>
    <col min="27" max="27" width="13.7109375" style="335" bestFit="1" customWidth="1"/>
    <col min="28" max="28" width="16.57421875" style="335" bestFit="1" customWidth="1"/>
    <col min="29" max="29" width="12.00390625" style="335" bestFit="1" customWidth="1"/>
    <col min="30" max="30" width="14.140625" style="335" customWidth="1"/>
    <col min="31" max="31" width="13.140625" style="335" bestFit="1" customWidth="1"/>
    <col min="32" max="32" width="12.00390625" style="334" bestFit="1" customWidth="1"/>
    <col min="33" max="42" width="9.140625" style="334" customWidth="1"/>
    <col min="43" max="16384" width="9.140625" style="335" customWidth="1"/>
  </cols>
  <sheetData>
    <row r="1" spans="1:31" ht="14.25">
      <c r="A1" s="261" t="s">
        <v>84</v>
      </c>
      <c r="B1" s="34"/>
      <c r="C1" s="333"/>
      <c r="D1" s="34"/>
      <c r="E1" s="34"/>
      <c r="F1" s="34"/>
      <c r="G1" s="34"/>
      <c r="H1" s="34"/>
      <c r="I1" s="262"/>
      <c r="J1" s="263"/>
      <c r="K1" s="264"/>
      <c r="L1" s="265"/>
      <c r="M1" s="266"/>
      <c r="N1" s="267"/>
      <c r="O1" s="268"/>
      <c r="P1" s="268"/>
      <c r="Q1" s="269"/>
      <c r="R1" s="269"/>
      <c r="S1" s="270"/>
      <c r="T1" s="268"/>
      <c r="U1" s="271"/>
      <c r="V1" s="268"/>
      <c r="W1" s="270"/>
      <c r="X1" s="268"/>
      <c r="Y1" s="268"/>
      <c r="Z1" s="272"/>
      <c r="AA1" s="273"/>
      <c r="AB1" s="272"/>
      <c r="AC1" s="272"/>
      <c r="AD1" s="272"/>
      <c r="AE1" s="274"/>
    </row>
    <row r="2" spans="1:31" ht="15" thickBot="1">
      <c r="A2" s="261"/>
      <c r="B2" s="34"/>
      <c r="C2" s="333"/>
      <c r="D2" s="34"/>
      <c r="E2" s="34"/>
      <c r="F2" s="34"/>
      <c r="G2" s="34"/>
      <c r="H2" s="34"/>
      <c r="I2" s="262"/>
      <c r="J2" s="263"/>
      <c r="K2" s="264"/>
      <c r="L2" s="265"/>
      <c r="M2" s="266"/>
      <c r="N2" s="267"/>
      <c r="O2" s="268"/>
      <c r="P2" s="268"/>
      <c r="Q2" s="269"/>
      <c r="R2" s="269"/>
      <c r="S2" s="270"/>
      <c r="T2" s="268"/>
      <c r="U2" s="271"/>
      <c r="V2" s="268"/>
      <c r="W2" s="270"/>
      <c r="X2" s="268"/>
      <c r="Y2" s="268"/>
      <c r="Z2" s="272"/>
      <c r="AA2" s="273"/>
      <c r="AB2" s="272"/>
      <c r="AC2" s="272"/>
      <c r="AD2" s="272"/>
      <c r="AE2" s="274"/>
    </row>
    <row r="3" spans="1:31" ht="14.25">
      <c r="A3" s="519" t="s">
        <v>490</v>
      </c>
      <c r="B3" s="520"/>
      <c r="C3" s="520"/>
      <c r="D3" s="520"/>
      <c r="E3" s="520"/>
      <c r="F3" s="520"/>
      <c r="G3" s="60"/>
      <c r="H3" s="60"/>
      <c r="I3" s="262"/>
      <c r="J3" s="263"/>
      <c r="K3" s="264"/>
      <c r="L3" s="265"/>
      <c r="M3" s="266"/>
      <c r="N3" s="267"/>
      <c r="O3" s="268"/>
      <c r="P3" s="268"/>
      <c r="Q3" s="269"/>
      <c r="R3" s="269"/>
      <c r="S3" s="270"/>
      <c r="T3" s="268"/>
      <c r="U3" s="271"/>
      <c r="V3" s="268"/>
      <c r="W3" s="270"/>
      <c r="X3" s="268"/>
      <c r="Y3" s="268"/>
      <c r="Z3" s="272"/>
      <c r="AA3" s="273"/>
      <c r="AB3" s="272"/>
      <c r="AC3" s="272"/>
      <c r="AD3" s="272"/>
      <c r="AE3" s="274"/>
    </row>
    <row r="4" spans="1:31" ht="14.25">
      <c r="A4" s="63"/>
      <c r="B4" s="64"/>
      <c r="C4" s="64"/>
      <c r="D4" s="64"/>
      <c r="E4" s="64"/>
      <c r="F4" s="64"/>
      <c r="G4" s="65"/>
      <c r="H4" s="64"/>
      <c r="I4" s="262"/>
      <c r="J4" s="263"/>
      <c r="K4" s="264"/>
      <c r="L4" s="265"/>
      <c r="M4" s="266"/>
      <c r="N4" s="267"/>
      <c r="O4" s="268"/>
      <c r="P4" s="268"/>
      <c r="Q4" s="269"/>
      <c r="R4" s="269"/>
      <c r="S4" s="270"/>
      <c r="T4" s="268"/>
      <c r="U4" s="271"/>
      <c r="V4" s="268"/>
      <c r="W4" s="270"/>
      <c r="X4" s="268"/>
      <c r="Y4" s="268"/>
      <c r="Z4" s="272"/>
      <c r="AA4" s="273"/>
      <c r="AB4" s="272"/>
      <c r="AC4" s="272"/>
      <c r="AD4" s="272"/>
      <c r="AE4" s="274"/>
    </row>
    <row r="5" spans="1:31" ht="14.25">
      <c r="A5" s="63"/>
      <c r="B5" s="64"/>
      <c r="C5" s="64"/>
      <c r="D5" s="64"/>
      <c r="E5" s="64"/>
      <c r="F5" s="64"/>
      <c r="G5" s="64"/>
      <c r="H5" s="64"/>
      <c r="I5" s="262"/>
      <c r="J5" s="263"/>
      <c r="K5" s="264"/>
      <c r="L5" s="265"/>
      <c r="M5" s="266"/>
      <c r="N5" s="267"/>
      <c r="O5" s="268"/>
      <c r="P5" s="268"/>
      <c r="Q5" s="269"/>
      <c r="R5" s="269"/>
      <c r="S5" s="270"/>
      <c r="T5" s="268"/>
      <c r="U5" s="271"/>
      <c r="V5" s="268"/>
      <c r="W5" s="270"/>
      <c r="X5" s="268"/>
      <c r="Y5" s="268"/>
      <c r="Z5" s="272"/>
      <c r="AA5" s="273"/>
      <c r="AB5" s="272"/>
      <c r="AC5" s="272"/>
      <c r="AD5" s="272"/>
      <c r="AE5" s="274"/>
    </row>
    <row r="6" spans="1:31" ht="14.25">
      <c r="A6" s="116"/>
      <c r="B6" s="117"/>
      <c r="C6" s="118"/>
      <c r="D6" s="72" t="s">
        <v>3</v>
      </c>
      <c r="E6" s="517" t="s">
        <v>2</v>
      </c>
      <c r="F6" s="517"/>
      <c r="G6" s="517"/>
      <c r="H6" s="518"/>
      <c r="I6" s="262"/>
      <c r="J6" s="263"/>
      <c r="K6" s="264"/>
      <c r="L6" s="265"/>
      <c r="M6" s="266"/>
      <c r="N6" s="267"/>
      <c r="O6" s="268"/>
      <c r="P6" s="268"/>
      <c r="Q6" s="269"/>
      <c r="R6" s="269"/>
      <c r="S6" s="270"/>
      <c r="T6" s="268"/>
      <c r="U6" s="271"/>
      <c r="V6" s="268"/>
      <c r="W6" s="270"/>
      <c r="X6" s="268"/>
      <c r="Y6" s="268"/>
      <c r="Z6" s="272"/>
      <c r="AA6" s="273"/>
      <c r="AB6" s="272"/>
      <c r="AC6" s="272"/>
      <c r="AD6" s="272"/>
      <c r="AE6" s="274"/>
    </row>
    <row r="7" spans="1:31" ht="14.25">
      <c r="A7" s="534" t="s">
        <v>86</v>
      </c>
      <c r="B7" s="535"/>
      <c r="C7" s="536"/>
      <c r="D7" s="177">
        <v>29</v>
      </c>
      <c r="E7" s="537" t="s">
        <v>292</v>
      </c>
      <c r="F7" s="538"/>
      <c r="G7" s="538"/>
      <c r="H7" s="539"/>
      <c r="I7" s="262"/>
      <c r="J7" s="263"/>
      <c r="K7" s="264"/>
      <c r="L7" s="265"/>
      <c r="M7" s="266"/>
      <c r="N7" s="267"/>
      <c r="O7" s="268"/>
      <c r="P7" s="268"/>
      <c r="Q7" s="269"/>
      <c r="R7" s="269"/>
      <c r="S7" s="270"/>
      <c r="T7" s="268"/>
      <c r="U7" s="271"/>
      <c r="V7" s="268"/>
      <c r="W7" s="270"/>
      <c r="X7" s="268"/>
      <c r="Y7" s="268"/>
      <c r="Z7" s="272"/>
      <c r="AA7" s="273"/>
      <c r="AB7" s="272"/>
      <c r="AC7" s="272"/>
      <c r="AD7" s="272"/>
      <c r="AE7" s="274"/>
    </row>
    <row r="8" spans="1:31" ht="14.25">
      <c r="A8" s="285"/>
      <c r="B8" s="285"/>
      <c r="C8" s="285"/>
      <c r="D8" s="286"/>
      <c r="E8" s="287"/>
      <c r="F8" s="287"/>
      <c r="G8" s="287"/>
      <c r="H8" s="287"/>
      <c r="I8" s="262"/>
      <c r="J8" s="263"/>
      <c r="K8" s="264"/>
      <c r="L8" s="265"/>
      <c r="M8" s="277"/>
      <c r="N8" s="267"/>
      <c r="O8" s="268"/>
      <c r="P8" s="268"/>
      <c r="Q8" s="268"/>
      <c r="R8" s="278"/>
      <c r="S8" s="279"/>
      <c r="T8" s="280"/>
      <c r="U8" s="281"/>
      <c r="V8" s="280"/>
      <c r="W8" s="279"/>
      <c r="X8" s="279"/>
      <c r="Y8" s="279"/>
      <c r="Z8" s="279"/>
      <c r="AA8" s="273"/>
      <c r="AB8" s="282"/>
      <c r="AC8" s="283"/>
      <c r="AD8" s="284"/>
      <c r="AE8" s="274"/>
    </row>
    <row r="9" spans="1:31" ht="15" customHeight="1">
      <c r="A9" s="545" t="s">
        <v>404</v>
      </c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  <c r="Y9" s="545"/>
      <c r="Z9" s="545"/>
      <c r="AA9" s="545"/>
      <c r="AB9" s="545"/>
      <c r="AC9" s="545"/>
      <c r="AD9" s="545"/>
      <c r="AE9" s="545"/>
    </row>
    <row r="10" spans="1:31" ht="14.25">
      <c r="A10" s="288"/>
      <c r="B10" s="289"/>
      <c r="C10" s="290"/>
      <c r="D10" s="291"/>
      <c r="E10" s="291"/>
      <c r="F10" s="292"/>
      <c r="G10" s="292"/>
      <c r="H10" s="292"/>
      <c r="I10" s="274"/>
      <c r="J10" s="294"/>
      <c r="K10" s="274"/>
      <c r="L10" s="267"/>
      <c r="M10" s="295"/>
      <c r="N10" s="267"/>
      <c r="O10" s="268"/>
      <c r="P10" s="268"/>
      <c r="Q10" s="268"/>
      <c r="R10" s="278"/>
      <c r="S10" s="279"/>
      <c r="T10" s="280"/>
      <c r="U10" s="281"/>
      <c r="V10" s="280"/>
      <c r="W10" s="279"/>
      <c r="X10" s="279"/>
      <c r="Y10" s="279"/>
      <c r="Z10" s="279"/>
      <c r="AA10" s="273"/>
      <c r="AB10" s="282"/>
      <c r="AC10" s="283"/>
      <c r="AD10" s="284"/>
      <c r="AE10" s="274"/>
    </row>
    <row r="11" spans="1:42" s="340" customFormat="1" ht="14.25">
      <c r="A11" s="546"/>
      <c r="B11" s="547" t="s">
        <v>160</v>
      </c>
      <c r="C11" s="336" t="s">
        <v>161</v>
      </c>
      <c r="D11" s="337"/>
      <c r="E11" s="541" t="s">
        <v>162</v>
      </c>
      <c r="F11" s="426" t="s">
        <v>163</v>
      </c>
      <c r="G11" s="548" t="s">
        <v>164</v>
      </c>
      <c r="H11" s="338"/>
      <c r="I11" s="338"/>
      <c r="J11" s="338"/>
      <c r="K11" s="338"/>
      <c r="L11" s="339"/>
      <c r="M11" s="551" t="s">
        <v>165</v>
      </c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2" t="s">
        <v>166</v>
      </c>
      <c r="AA11" s="553" t="s">
        <v>167</v>
      </c>
      <c r="AB11" s="540" t="s">
        <v>168</v>
      </c>
      <c r="AC11" s="540" t="s">
        <v>169</v>
      </c>
      <c r="AD11" s="540" t="s">
        <v>170</v>
      </c>
      <c r="AE11" s="541" t="s">
        <v>171</v>
      </c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</row>
    <row r="12" spans="1:42" s="340" customFormat="1" ht="14.25">
      <c r="A12" s="546"/>
      <c r="B12" s="547"/>
      <c r="C12" s="341"/>
      <c r="D12" s="342"/>
      <c r="E12" s="541"/>
      <c r="F12" s="541" t="s">
        <v>172</v>
      </c>
      <c r="G12" s="549"/>
      <c r="H12" s="542" t="s">
        <v>173</v>
      </c>
      <c r="I12" s="543"/>
      <c r="J12" s="544" t="s">
        <v>174</v>
      </c>
      <c r="K12" s="544" t="s">
        <v>175</v>
      </c>
      <c r="L12" s="544" t="s">
        <v>176</v>
      </c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2"/>
      <c r="AA12" s="554"/>
      <c r="AB12" s="540"/>
      <c r="AC12" s="540"/>
      <c r="AD12" s="540"/>
      <c r="AE12" s="541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</row>
    <row r="13" spans="1:42" s="340" customFormat="1" ht="82.5">
      <c r="A13" s="546"/>
      <c r="B13" s="547"/>
      <c r="C13" s="343"/>
      <c r="D13" s="344"/>
      <c r="E13" s="541"/>
      <c r="F13" s="541"/>
      <c r="G13" s="550"/>
      <c r="H13" s="427" t="s">
        <v>177</v>
      </c>
      <c r="I13" s="427" t="s">
        <v>178</v>
      </c>
      <c r="J13" s="544"/>
      <c r="K13" s="544"/>
      <c r="L13" s="544"/>
      <c r="M13" s="427" t="s">
        <v>299</v>
      </c>
      <c r="N13" s="345" t="s">
        <v>179</v>
      </c>
      <c r="O13" s="427" t="s">
        <v>180</v>
      </c>
      <c r="P13" s="346" t="s">
        <v>181</v>
      </c>
      <c r="Q13" s="427" t="s">
        <v>182</v>
      </c>
      <c r="R13" s="346" t="s">
        <v>183</v>
      </c>
      <c r="S13" s="427" t="s">
        <v>184</v>
      </c>
      <c r="T13" s="427" t="s">
        <v>185</v>
      </c>
      <c r="U13" s="346" t="s">
        <v>186</v>
      </c>
      <c r="V13" s="427" t="s">
        <v>187</v>
      </c>
      <c r="W13" s="427" t="s">
        <v>188</v>
      </c>
      <c r="X13" s="346" t="s">
        <v>189</v>
      </c>
      <c r="Y13" s="427" t="s">
        <v>190</v>
      </c>
      <c r="Z13" s="552"/>
      <c r="AA13" s="555"/>
      <c r="AB13" s="540"/>
      <c r="AC13" s="540"/>
      <c r="AD13" s="540"/>
      <c r="AE13" s="541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</row>
    <row r="14" spans="1:31" ht="14.25">
      <c r="A14" s="347" t="s">
        <v>58</v>
      </c>
      <c r="B14" s="348" t="s">
        <v>59</v>
      </c>
      <c r="C14" s="349">
        <v>1</v>
      </c>
      <c r="D14" s="349">
        <v>2</v>
      </c>
      <c r="E14" s="349">
        <v>3</v>
      </c>
      <c r="F14" s="349">
        <v>4</v>
      </c>
      <c r="G14" s="349">
        <v>5</v>
      </c>
      <c r="H14" s="349">
        <v>6</v>
      </c>
      <c r="I14" s="349">
        <v>7</v>
      </c>
      <c r="J14" s="349">
        <v>8</v>
      </c>
      <c r="K14" s="349" t="s">
        <v>300</v>
      </c>
      <c r="L14" s="349" t="s">
        <v>301</v>
      </c>
      <c r="M14" s="349">
        <v>11</v>
      </c>
      <c r="N14" s="350">
        <v>12</v>
      </c>
      <c r="O14" s="349">
        <v>13</v>
      </c>
      <c r="P14" s="349">
        <v>14</v>
      </c>
      <c r="Q14" s="349">
        <v>15</v>
      </c>
      <c r="R14" s="349">
        <v>16</v>
      </c>
      <c r="S14" s="349">
        <v>17</v>
      </c>
      <c r="T14" s="349">
        <v>18</v>
      </c>
      <c r="U14" s="350">
        <v>19</v>
      </c>
      <c r="V14" s="349">
        <v>20</v>
      </c>
      <c r="W14" s="349">
        <v>21</v>
      </c>
      <c r="X14" s="349">
        <v>22</v>
      </c>
      <c r="Y14" s="351">
        <v>23</v>
      </c>
      <c r="Z14" s="349">
        <v>24</v>
      </c>
      <c r="AA14" s="352">
        <v>25</v>
      </c>
      <c r="AB14" s="349">
        <v>26</v>
      </c>
      <c r="AC14" s="349">
        <v>27</v>
      </c>
      <c r="AD14" s="353">
        <v>28</v>
      </c>
      <c r="AE14" s="353">
        <v>29</v>
      </c>
    </row>
    <row r="15" spans="1:31" s="355" customFormat="1" ht="14.25">
      <c r="A15" s="354" t="s">
        <v>60</v>
      </c>
      <c r="B15" s="652" t="s">
        <v>191</v>
      </c>
      <c r="C15" s="669">
        <v>8</v>
      </c>
      <c r="D15" s="640">
        <v>0</v>
      </c>
      <c r="E15" s="640">
        <v>118100</v>
      </c>
      <c r="F15" s="640">
        <v>106290</v>
      </c>
      <c r="G15" s="640">
        <v>224390</v>
      </c>
      <c r="H15" s="640">
        <v>1</v>
      </c>
      <c r="I15" s="640">
        <v>2362</v>
      </c>
      <c r="J15" s="640">
        <v>0</v>
      </c>
      <c r="K15" s="640">
        <v>226752</v>
      </c>
      <c r="L15" s="640">
        <v>21768.192</v>
      </c>
      <c r="M15" s="640">
        <v>0</v>
      </c>
      <c r="N15" s="640">
        <v>0</v>
      </c>
      <c r="O15" s="640">
        <v>0</v>
      </c>
      <c r="P15" s="640">
        <v>0</v>
      </c>
      <c r="Q15" s="640">
        <v>0</v>
      </c>
      <c r="R15" s="640">
        <v>0</v>
      </c>
      <c r="S15" s="640">
        <v>0</v>
      </c>
      <c r="T15" s="640">
        <v>0</v>
      </c>
      <c r="U15" s="640">
        <v>0</v>
      </c>
      <c r="V15" s="640">
        <v>0</v>
      </c>
      <c r="W15" s="640">
        <v>0</v>
      </c>
      <c r="X15" s="640">
        <v>0</v>
      </c>
      <c r="Y15" s="640">
        <v>0</v>
      </c>
      <c r="Z15" s="640">
        <v>21768.192</v>
      </c>
      <c r="AA15" s="640">
        <v>1088.4096</v>
      </c>
      <c r="AB15" s="640">
        <v>11008320</v>
      </c>
      <c r="AC15" s="640">
        <v>2021.307264</v>
      </c>
      <c r="AD15" s="640">
        <v>23789.499264</v>
      </c>
      <c r="AE15" s="640">
        <v>226751.99999999997</v>
      </c>
    </row>
    <row r="16" spans="1:31" ht="14.25">
      <c r="A16" s="356">
        <v>1</v>
      </c>
      <c r="B16" s="670" t="s">
        <v>346</v>
      </c>
      <c r="C16" s="671">
        <v>8</v>
      </c>
      <c r="D16" s="672" t="s">
        <v>196</v>
      </c>
      <c r="E16" s="592">
        <v>118100</v>
      </c>
      <c r="F16" s="592">
        <v>106290</v>
      </c>
      <c r="G16" s="592">
        <v>224390</v>
      </c>
      <c r="H16" s="673">
        <v>1</v>
      </c>
      <c r="I16" s="592">
        <v>2362</v>
      </c>
      <c r="J16" s="592"/>
      <c r="K16" s="592">
        <v>226752</v>
      </c>
      <c r="L16" s="592">
        <v>21768.192</v>
      </c>
      <c r="M16" s="594"/>
      <c r="N16" s="593">
        <v>0</v>
      </c>
      <c r="O16" s="594"/>
      <c r="P16" s="594"/>
      <c r="Q16" s="594"/>
      <c r="R16" s="674">
        <v>0</v>
      </c>
      <c r="S16" s="594"/>
      <c r="T16" s="596">
        <v>0</v>
      </c>
      <c r="U16" s="594">
        <v>0</v>
      </c>
      <c r="V16" s="598">
        <v>0</v>
      </c>
      <c r="W16" s="594"/>
      <c r="X16" s="593">
        <v>0</v>
      </c>
      <c r="Y16" s="593">
        <v>0</v>
      </c>
      <c r="Z16" s="594">
        <v>21768.192</v>
      </c>
      <c r="AA16" s="675">
        <v>1088.4096</v>
      </c>
      <c r="AB16" s="592">
        <v>11008320</v>
      </c>
      <c r="AC16" s="599">
        <v>2021.307264</v>
      </c>
      <c r="AD16" s="599">
        <v>23789.499264</v>
      </c>
      <c r="AE16" s="592">
        <v>226751.99999999997</v>
      </c>
    </row>
    <row r="17" spans="1:31" s="355" customFormat="1" ht="14.25">
      <c r="A17" s="357"/>
      <c r="B17" s="662" t="s">
        <v>197</v>
      </c>
      <c r="C17" s="357">
        <v>88</v>
      </c>
      <c r="D17" s="640">
        <v>0</v>
      </c>
      <c r="E17" s="640">
        <v>84000</v>
      </c>
      <c r="F17" s="640">
        <v>346000</v>
      </c>
      <c r="G17" s="640">
        <v>430000</v>
      </c>
      <c r="H17" s="640">
        <v>6</v>
      </c>
      <c r="I17" s="640">
        <v>1680</v>
      </c>
      <c r="J17" s="640">
        <v>0</v>
      </c>
      <c r="K17" s="640">
        <v>431680</v>
      </c>
      <c r="L17" s="640">
        <v>69943.68000000001</v>
      </c>
      <c r="M17" s="640">
        <v>0</v>
      </c>
      <c r="N17" s="640">
        <v>0</v>
      </c>
      <c r="O17" s="640">
        <v>0</v>
      </c>
      <c r="P17" s="640">
        <v>0</v>
      </c>
      <c r="Q17" s="640">
        <v>0</v>
      </c>
      <c r="R17" s="640">
        <v>0</v>
      </c>
      <c r="S17" s="640">
        <v>0</v>
      </c>
      <c r="T17" s="640">
        <v>0</v>
      </c>
      <c r="U17" s="640">
        <v>0</v>
      </c>
      <c r="V17" s="640">
        <v>0</v>
      </c>
      <c r="W17" s="640">
        <v>0</v>
      </c>
      <c r="X17" s="640">
        <v>0</v>
      </c>
      <c r="Y17" s="640">
        <v>0</v>
      </c>
      <c r="Z17" s="640">
        <v>69943.68000000001</v>
      </c>
      <c r="AA17" s="640">
        <v>3497.184</v>
      </c>
      <c r="AB17" s="640">
        <v>69967080</v>
      </c>
      <c r="AC17" s="640">
        <v>11684.10456</v>
      </c>
      <c r="AD17" s="640">
        <v>81627.78456</v>
      </c>
      <c r="AE17" s="640">
        <v>431680</v>
      </c>
    </row>
    <row r="18" spans="1:31" s="355" customFormat="1" ht="14.25">
      <c r="A18" s="358">
        <v>2</v>
      </c>
      <c r="B18" s="676" t="s">
        <v>199</v>
      </c>
      <c r="C18" s="677">
        <v>5</v>
      </c>
      <c r="D18" s="612" t="s">
        <v>54</v>
      </c>
      <c r="E18" s="620">
        <v>14000</v>
      </c>
      <c r="F18" s="590">
        <v>100000</v>
      </c>
      <c r="G18" s="678">
        <v>114000</v>
      </c>
      <c r="H18" s="601">
        <v>1</v>
      </c>
      <c r="I18" s="590">
        <v>280</v>
      </c>
      <c r="J18" s="590"/>
      <c r="K18" s="678">
        <v>114280</v>
      </c>
      <c r="L18" s="678">
        <v>6856.8</v>
      </c>
      <c r="M18" s="590"/>
      <c r="N18" s="616">
        <v>0</v>
      </c>
      <c r="O18" s="590"/>
      <c r="P18" s="590"/>
      <c r="Q18" s="617"/>
      <c r="R18" s="679"/>
      <c r="S18" s="600"/>
      <c r="T18" s="604">
        <v>0</v>
      </c>
      <c r="U18" s="590"/>
      <c r="V18" s="590"/>
      <c r="W18" s="600"/>
      <c r="X18" s="616">
        <v>0</v>
      </c>
      <c r="Y18" s="680">
        <v>0</v>
      </c>
      <c r="Z18" s="600">
        <v>6856.8</v>
      </c>
      <c r="AA18" s="607">
        <v>342.84000000000003</v>
      </c>
      <c r="AB18" s="590">
        <v>6880200</v>
      </c>
      <c r="AC18" s="608">
        <v>1148.5956</v>
      </c>
      <c r="AD18" s="608">
        <v>8005.3956</v>
      </c>
      <c r="AE18" s="590">
        <v>114280.00000000001</v>
      </c>
    </row>
    <row r="19" spans="1:31" s="355" customFormat="1" ht="14.25">
      <c r="A19" s="359">
        <v>3</v>
      </c>
      <c r="B19" s="667" t="s">
        <v>213</v>
      </c>
      <c r="C19" s="681">
        <v>5</v>
      </c>
      <c r="D19" s="612" t="s">
        <v>56</v>
      </c>
      <c r="E19" s="590">
        <v>14000</v>
      </c>
      <c r="F19" s="590">
        <v>61000</v>
      </c>
      <c r="G19" s="678">
        <v>75000</v>
      </c>
      <c r="H19" s="601">
        <v>1</v>
      </c>
      <c r="I19" s="678">
        <v>280</v>
      </c>
      <c r="J19" s="590"/>
      <c r="K19" s="678">
        <v>75280</v>
      </c>
      <c r="L19" s="678">
        <v>4516.8</v>
      </c>
      <c r="M19" s="615"/>
      <c r="N19" s="616">
        <v>0</v>
      </c>
      <c r="O19" s="590"/>
      <c r="P19" s="590">
        <v>0</v>
      </c>
      <c r="Q19" s="617"/>
      <c r="R19" s="617"/>
      <c r="S19" s="600"/>
      <c r="T19" s="604">
        <v>0</v>
      </c>
      <c r="U19" s="605"/>
      <c r="V19" s="590"/>
      <c r="W19" s="602"/>
      <c r="X19" s="616">
        <v>0</v>
      </c>
      <c r="Y19" s="680">
        <v>0</v>
      </c>
      <c r="Z19" s="600">
        <v>4516.8</v>
      </c>
      <c r="AA19" s="607">
        <v>225.84000000000003</v>
      </c>
      <c r="AB19" s="590">
        <v>4516800</v>
      </c>
      <c r="AC19" s="682">
        <v>754.3056</v>
      </c>
      <c r="AD19" s="682">
        <v>5271.1056</v>
      </c>
      <c r="AE19" s="678">
        <v>75280</v>
      </c>
    </row>
    <row r="20" spans="1:31" s="355" customFormat="1" ht="14.25">
      <c r="A20" s="358">
        <v>4</v>
      </c>
      <c r="B20" s="667" t="s">
        <v>214</v>
      </c>
      <c r="C20" s="681">
        <v>12</v>
      </c>
      <c r="D20" s="612" t="s">
        <v>57</v>
      </c>
      <c r="E20" s="590">
        <v>14000</v>
      </c>
      <c r="F20" s="590">
        <v>49000</v>
      </c>
      <c r="G20" s="678">
        <v>63000</v>
      </c>
      <c r="H20" s="601">
        <v>1</v>
      </c>
      <c r="I20" s="678">
        <v>280</v>
      </c>
      <c r="J20" s="590"/>
      <c r="K20" s="678">
        <v>63280</v>
      </c>
      <c r="L20" s="678">
        <v>9112.32</v>
      </c>
      <c r="M20" s="639"/>
      <c r="N20" s="616">
        <v>0</v>
      </c>
      <c r="O20" s="590"/>
      <c r="P20" s="590">
        <v>0</v>
      </c>
      <c r="Q20" s="617"/>
      <c r="R20" s="617"/>
      <c r="S20" s="600"/>
      <c r="T20" s="604">
        <v>0</v>
      </c>
      <c r="U20" s="600"/>
      <c r="V20" s="590"/>
      <c r="W20" s="602"/>
      <c r="X20" s="616">
        <v>0</v>
      </c>
      <c r="Y20" s="680">
        <v>0</v>
      </c>
      <c r="Z20" s="600">
        <v>9112.32</v>
      </c>
      <c r="AA20" s="607">
        <v>455.616</v>
      </c>
      <c r="AB20" s="590">
        <v>9112320</v>
      </c>
      <c r="AC20" s="682">
        <v>1521.7574399999999</v>
      </c>
      <c r="AD20" s="682">
        <v>10634.07744</v>
      </c>
      <c r="AE20" s="678">
        <v>63280</v>
      </c>
    </row>
    <row r="21" spans="1:31" s="355" customFormat="1" ht="14.25">
      <c r="A21" s="359">
        <v>5</v>
      </c>
      <c r="B21" s="667" t="s">
        <v>215</v>
      </c>
      <c r="C21" s="681">
        <v>1</v>
      </c>
      <c r="D21" s="612" t="s">
        <v>57</v>
      </c>
      <c r="E21" s="590">
        <v>14000</v>
      </c>
      <c r="F21" s="590">
        <v>49000</v>
      </c>
      <c r="G21" s="678">
        <v>63000</v>
      </c>
      <c r="H21" s="601">
        <v>1</v>
      </c>
      <c r="I21" s="678">
        <v>280</v>
      </c>
      <c r="J21" s="590"/>
      <c r="K21" s="678">
        <v>63280</v>
      </c>
      <c r="L21" s="678">
        <v>759.36</v>
      </c>
      <c r="M21" s="615"/>
      <c r="N21" s="616">
        <v>0</v>
      </c>
      <c r="O21" s="590">
        <v>0</v>
      </c>
      <c r="P21" s="590">
        <v>0</v>
      </c>
      <c r="Q21" s="617"/>
      <c r="R21" s="617"/>
      <c r="S21" s="600"/>
      <c r="T21" s="604">
        <v>0</v>
      </c>
      <c r="U21" s="605"/>
      <c r="V21" s="590">
        <v>0</v>
      </c>
      <c r="W21" s="602"/>
      <c r="X21" s="616">
        <v>0</v>
      </c>
      <c r="Y21" s="680">
        <v>0</v>
      </c>
      <c r="Z21" s="600">
        <v>759.36</v>
      </c>
      <c r="AA21" s="607">
        <v>37.968</v>
      </c>
      <c r="AB21" s="590">
        <v>759360</v>
      </c>
      <c r="AC21" s="682">
        <v>126.81312</v>
      </c>
      <c r="AD21" s="682">
        <v>886.17312</v>
      </c>
      <c r="AE21" s="678">
        <v>63280</v>
      </c>
    </row>
    <row r="22" spans="1:31" s="355" customFormat="1" ht="14.25">
      <c r="A22" s="358">
        <v>6</v>
      </c>
      <c r="B22" s="667" t="s">
        <v>216</v>
      </c>
      <c r="C22" s="681">
        <v>60</v>
      </c>
      <c r="D22" s="612" t="s">
        <v>57</v>
      </c>
      <c r="E22" s="590">
        <v>14000</v>
      </c>
      <c r="F22" s="590">
        <v>49000</v>
      </c>
      <c r="G22" s="678">
        <v>63000</v>
      </c>
      <c r="H22" s="601">
        <v>1</v>
      </c>
      <c r="I22" s="678">
        <v>280</v>
      </c>
      <c r="J22" s="590"/>
      <c r="K22" s="678">
        <v>63280</v>
      </c>
      <c r="L22" s="678">
        <v>45561.6</v>
      </c>
      <c r="M22" s="615"/>
      <c r="N22" s="616">
        <v>0</v>
      </c>
      <c r="O22" s="590">
        <v>0</v>
      </c>
      <c r="P22" s="590">
        <v>0</v>
      </c>
      <c r="Q22" s="617"/>
      <c r="R22" s="617"/>
      <c r="S22" s="600"/>
      <c r="T22" s="604">
        <v>0</v>
      </c>
      <c r="U22" s="605"/>
      <c r="V22" s="590">
        <v>0</v>
      </c>
      <c r="W22" s="602"/>
      <c r="X22" s="616">
        <v>0</v>
      </c>
      <c r="Y22" s="680">
        <v>0</v>
      </c>
      <c r="Z22" s="600">
        <v>45561.6</v>
      </c>
      <c r="AA22" s="607">
        <v>2278.08</v>
      </c>
      <c r="AB22" s="590">
        <v>45561600</v>
      </c>
      <c r="AC22" s="682">
        <v>7608.7872</v>
      </c>
      <c r="AD22" s="682">
        <v>53170.3872</v>
      </c>
      <c r="AE22" s="678">
        <v>63280</v>
      </c>
    </row>
    <row r="23" spans="1:31" s="355" customFormat="1" ht="14.25">
      <c r="A23" s="359">
        <v>7</v>
      </c>
      <c r="B23" s="668" t="s">
        <v>218</v>
      </c>
      <c r="C23" s="681">
        <v>5</v>
      </c>
      <c r="D23" s="612" t="s">
        <v>217</v>
      </c>
      <c r="E23" s="590">
        <v>14000</v>
      </c>
      <c r="F23" s="590">
        <v>38000</v>
      </c>
      <c r="G23" s="678">
        <v>52000</v>
      </c>
      <c r="H23" s="601">
        <v>1</v>
      </c>
      <c r="I23" s="678">
        <v>280</v>
      </c>
      <c r="J23" s="590"/>
      <c r="K23" s="678">
        <v>52280</v>
      </c>
      <c r="L23" s="678">
        <v>3136.8</v>
      </c>
      <c r="M23" s="615"/>
      <c r="N23" s="616">
        <v>0</v>
      </c>
      <c r="O23" s="590"/>
      <c r="P23" s="590">
        <v>0</v>
      </c>
      <c r="Q23" s="617"/>
      <c r="R23" s="617"/>
      <c r="S23" s="600"/>
      <c r="T23" s="604">
        <v>0</v>
      </c>
      <c r="U23" s="605"/>
      <c r="V23" s="590">
        <v>0</v>
      </c>
      <c r="W23" s="602"/>
      <c r="X23" s="616">
        <v>0</v>
      </c>
      <c r="Y23" s="616">
        <v>0</v>
      </c>
      <c r="Z23" s="600">
        <v>3136.8</v>
      </c>
      <c r="AA23" s="607">
        <v>156.84000000000003</v>
      </c>
      <c r="AB23" s="590">
        <v>3136800</v>
      </c>
      <c r="AC23" s="682">
        <v>523.8456</v>
      </c>
      <c r="AD23" s="682">
        <v>3660.6456000000003</v>
      </c>
      <c r="AE23" s="678">
        <v>52280</v>
      </c>
    </row>
    <row r="24" spans="1:31" s="355" customFormat="1" ht="14.25">
      <c r="A24" s="360"/>
      <c r="B24" s="683" t="s">
        <v>234</v>
      </c>
      <c r="C24" s="640">
        <v>61</v>
      </c>
      <c r="D24" s="640">
        <v>0</v>
      </c>
      <c r="E24" s="640">
        <v>195900</v>
      </c>
      <c r="F24" s="640">
        <v>0</v>
      </c>
      <c r="G24" s="640">
        <v>195900</v>
      </c>
      <c r="H24" s="640">
        <v>6</v>
      </c>
      <c r="I24" s="640">
        <v>1959</v>
      </c>
      <c r="J24" s="640">
        <v>0</v>
      </c>
      <c r="K24" s="640">
        <v>197859</v>
      </c>
      <c r="L24" s="640">
        <v>24242.424000000003</v>
      </c>
      <c r="M24" s="640">
        <v>0</v>
      </c>
      <c r="N24" s="640">
        <v>0</v>
      </c>
      <c r="O24" s="640">
        <v>0</v>
      </c>
      <c r="P24" s="640">
        <v>0</v>
      </c>
      <c r="Q24" s="640">
        <v>0</v>
      </c>
      <c r="R24" s="640">
        <v>0</v>
      </c>
      <c r="S24" s="640">
        <v>0</v>
      </c>
      <c r="T24" s="640">
        <v>0</v>
      </c>
      <c r="U24" s="640">
        <v>0</v>
      </c>
      <c r="V24" s="640">
        <v>0</v>
      </c>
      <c r="W24" s="640">
        <v>0</v>
      </c>
      <c r="X24" s="640">
        <v>0</v>
      </c>
      <c r="Y24" s="640">
        <v>0</v>
      </c>
      <c r="Z24" s="640">
        <v>24242.424000000003</v>
      </c>
      <c r="AA24" s="640">
        <v>1212.1212</v>
      </c>
      <c r="AB24" s="640">
        <v>24242424</v>
      </c>
      <c r="AC24" s="640">
        <v>4048.4848079999997</v>
      </c>
      <c r="AD24" s="640">
        <v>28290.908808</v>
      </c>
      <c r="AE24" s="640">
        <v>197859</v>
      </c>
    </row>
    <row r="25" spans="1:31" ht="14.25">
      <c r="A25" s="356">
        <v>8</v>
      </c>
      <c r="B25" s="663" t="s">
        <v>239</v>
      </c>
      <c r="C25" s="684">
        <v>5</v>
      </c>
      <c r="D25" s="685" t="s">
        <v>90</v>
      </c>
      <c r="E25" s="642">
        <v>33400</v>
      </c>
      <c r="F25" s="592"/>
      <c r="G25" s="686">
        <v>33400</v>
      </c>
      <c r="H25" s="687">
        <v>1</v>
      </c>
      <c r="I25" s="592">
        <v>334</v>
      </c>
      <c r="J25" s="592"/>
      <c r="K25" s="686">
        <v>33734</v>
      </c>
      <c r="L25" s="592">
        <v>2024.04</v>
      </c>
      <c r="M25" s="642"/>
      <c r="N25" s="642">
        <v>0</v>
      </c>
      <c r="O25" s="592"/>
      <c r="P25" s="592">
        <v>0</v>
      </c>
      <c r="Q25" s="645"/>
      <c r="R25" s="592">
        <v>0</v>
      </c>
      <c r="S25" s="594"/>
      <c r="T25" s="592"/>
      <c r="U25" s="597"/>
      <c r="V25" s="592">
        <v>0</v>
      </c>
      <c r="W25" s="592"/>
      <c r="X25" s="642">
        <v>0</v>
      </c>
      <c r="Y25" s="642">
        <v>0</v>
      </c>
      <c r="Z25" s="594">
        <v>2024.04</v>
      </c>
      <c r="AA25" s="675">
        <v>101.202</v>
      </c>
      <c r="AB25" s="592">
        <v>2024040</v>
      </c>
      <c r="AC25" s="599">
        <v>338.01468</v>
      </c>
      <c r="AD25" s="599">
        <v>2362.05468</v>
      </c>
      <c r="AE25" s="592">
        <v>33734</v>
      </c>
    </row>
    <row r="26" spans="1:31" ht="14.25">
      <c r="A26" s="356">
        <v>9</v>
      </c>
      <c r="B26" s="663" t="s">
        <v>240</v>
      </c>
      <c r="C26" s="684">
        <v>6</v>
      </c>
      <c r="D26" s="685" t="s">
        <v>241</v>
      </c>
      <c r="E26" s="642">
        <v>34100</v>
      </c>
      <c r="F26" s="592"/>
      <c r="G26" s="686">
        <v>34100</v>
      </c>
      <c r="H26" s="687">
        <v>1</v>
      </c>
      <c r="I26" s="592">
        <v>341</v>
      </c>
      <c r="J26" s="592"/>
      <c r="K26" s="686">
        <v>34441</v>
      </c>
      <c r="L26" s="592">
        <v>2479.752</v>
      </c>
      <c r="M26" s="642"/>
      <c r="N26" s="642">
        <v>0</v>
      </c>
      <c r="O26" s="592"/>
      <c r="P26" s="592">
        <v>0</v>
      </c>
      <c r="Q26" s="645"/>
      <c r="R26" s="592">
        <v>0</v>
      </c>
      <c r="S26" s="594"/>
      <c r="T26" s="592"/>
      <c r="U26" s="597"/>
      <c r="V26" s="688">
        <v>0</v>
      </c>
      <c r="W26" s="687"/>
      <c r="X26" s="689">
        <v>0</v>
      </c>
      <c r="Y26" s="642">
        <v>0</v>
      </c>
      <c r="Z26" s="594">
        <v>2479.752</v>
      </c>
      <c r="AA26" s="675">
        <v>123.9876</v>
      </c>
      <c r="AB26" s="592">
        <v>2479752</v>
      </c>
      <c r="AC26" s="599">
        <v>414.118584</v>
      </c>
      <c r="AD26" s="599">
        <v>2893.870584</v>
      </c>
      <c r="AE26" s="592">
        <v>34440.99999999999</v>
      </c>
    </row>
    <row r="27" spans="1:31" ht="14.25">
      <c r="A27" s="356">
        <v>10</v>
      </c>
      <c r="B27" s="663" t="s">
        <v>242</v>
      </c>
      <c r="C27" s="684">
        <v>30</v>
      </c>
      <c r="D27" s="685" t="s">
        <v>90</v>
      </c>
      <c r="E27" s="642">
        <v>33400</v>
      </c>
      <c r="F27" s="592"/>
      <c r="G27" s="686">
        <v>33400</v>
      </c>
      <c r="H27" s="687">
        <v>1</v>
      </c>
      <c r="I27" s="592">
        <v>334</v>
      </c>
      <c r="J27" s="592"/>
      <c r="K27" s="686">
        <v>33734</v>
      </c>
      <c r="L27" s="592">
        <v>12144.24</v>
      </c>
      <c r="M27" s="642"/>
      <c r="N27" s="642">
        <v>0</v>
      </c>
      <c r="O27" s="592"/>
      <c r="P27" s="592">
        <v>0</v>
      </c>
      <c r="Q27" s="645"/>
      <c r="R27" s="592">
        <v>0</v>
      </c>
      <c r="S27" s="594"/>
      <c r="T27" s="592"/>
      <c r="U27" s="597"/>
      <c r="V27" s="592">
        <v>0</v>
      </c>
      <c r="W27" s="592"/>
      <c r="X27" s="642">
        <v>0</v>
      </c>
      <c r="Y27" s="642">
        <v>0</v>
      </c>
      <c r="Z27" s="594">
        <v>12144.24</v>
      </c>
      <c r="AA27" s="675">
        <v>607.212</v>
      </c>
      <c r="AB27" s="592">
        <v>12144240</v>
      </c>
      <c r="AC27" s="599">
        <v>2028.08808</v>
      </c>
      <c r="AD27" s="599">
        <v>14172.32808</v>
      </c>
      <c r="AE27" s="592">
        <v>33734</v>
      </c>
    </row>
    <row r="28" spans="1:31" ht="14.25">
      <c r="A28" s="356">
        <v>11</v>
      </c>
      <c r="B28" s="663" t="s">
        <v>243</v>
      </c>
      <c r="C28" s="684">
        <v>5</v>
      </c>
      <c r="D28" s="685" t="s">
        <v>90</v>
      </c>
      <c r="E28" s="642">
        <v>33400</v>
      </c>
      <c r="F28" s="592"/>
      <c r="G28" s="686">
        <v>33400</v>
      </c>
      <c r="H28" s="687">
        <v>1</v>
      </c>
      <c r="I28" s="592">
        <v>334</v>
      </c>
      <c r="J28" s="592"/>
      <c r="K28" s="686">
        <v>33734</v>
      </c>
      <c r="L28" s="592">
        <v>2024.04</v>
      </c>
      <c r="M28" s="642"/>
      <c r="N28" s="642">
        <v>0</v>
      </c>
      <c r="O28" s="592"/>
      <c r="P28" s="592">
        <v>0</v>
      </c>
      <c r="Q28" s="645"/>
      <c r="R28" s="592">
        <v>0</v>
      </c>
      <c r="S28" s="594"/>
      <c r="T28" s="592"/>
      <c r="U28" s="597"/>
      <c r="V28" s="592">
        <v>0</v>
      </c>
      <c r="W28" s="592"/>
      <c r="X28" s="642">
        <v>0</v>
      </c>
      <c r="Y28" s="642">
        <v>0</v>
      </c>
      <c r="Z28" s="594">
        <v>2024.04</v>
      </c>
      <c r="AA28" s="675">
        <v>101.202</v>
      </c>
      <c r="AB28" s="592">
        <v>2024040</v>
      </c>
      <c r="AC28" s="599">
        <v>338.01468</v>
      </c>
      <c r="AD28" s="599">
        <v>2362.05468</v>
      </c>
      <c r="AE28" s="592">
        <v>33734</v>
      </c>
    </row>
    <row r="29" spans="1:31" ht="14.25">
      <c r="A29" s="356">
        <v>12</v>
      </c>
      <c r="B29" s="663" t="s">
        <v>244</v>
      </c>
      <c r="C29" s="684">
        <v>6</v>
      </c>
      <c r="D29" s="685" t="s">
        <v>61</v>
      </c>
      <c r="E29" s="642">
        <v>31600</v>
      </c>
      <c r="F29" s="592"/>
      <c r="G29" s="686">
        <v>31600</v>
      </c>
      <c r="H29" s="687">
        <v>1</v>
      </c>
      <c r="I29" s="592">
        <v>316</v>
      </c>
      <c r="J29" s="592"/>
      <c r="K29" s="686">
        <v>31916</v>
      </c>
      <c r="L29" s="592">
        <v>2297.952</v>
      </c>
      <c r="M29" s="645"/>
      <c r="N29" s="642">
        <v>0</v>
      </c>
      <c r="O29" s="592"/>
      <c r="P29" s="592">
        <v>0</v>
      </c>
      <c r="Q29" s="645"/>
      <c r="R29" s="592">
        <v>0</v>
      </c>
      <c r="S29" s="594"/>
      <c r="T29" s="592"/>
      <c r="U29" s="597"/>
      <c r="V29" s="688">
        <v>0</v>
      </c>
      <c r="W29" s="687"/>
      <c r="X29" s="689">
        <v>0</v>
      </c>
      <c r="Y29" s="642">
        <v>0</v>
      </c>
      <c r="Z29" s="594">
        <v>2297.952</v>
      </c>
      <c r="AA29" s="675">
        <v>114.89760000000001</v>
      </c>
      <c r="AB29" s="592">
        <v>2297952</v>
      </c>
      <c r="AC29" s="599">
        <v>383.75798399999996</v>
      </c>
      <c r="AD29" s="599">
        <v>2681.709984</v>
      </c>
      <c r="AE29" s="592">
        <v>31916</v>
      </c>
    </row>
    <row r="30" spans="1:31" ht="14.25">
      <c r="A30" s="356">
        <v>13</v>
      </c>
      <c r="B30" s="663" t="s">
        <v>245</v>
      </c>
      <c r="C30" s="684">
        <v>9</v>
      </c>
      <c r="D30" s="685" t="s">
        <v>60</v>
      </c>
      <c r="E30" s="642">
        <v>30000</v>
      </c>
      <c r="F30" s="592"/>
      <c r="G30" s="686">
        <v>30000</v>
      </c>
      <c r="H30" s="687">
        <v>1</v>
      </c>
      <c r="I30" s="592">
        <v>300</v>
      </c>
      <c r="J30" s="592"/>
      <c r="K30" s="686">
        <v>30300</v>
      </c>
      <c r="L30" s="592">
        <v>3272.4</v>
      </c>
      <c r="M30" s="642"/>
      <c r="N30" s="642">
        <v>0</v>
      </c>
      <c r="O30" s="592"/>
      <c r="P30" s="592">
        <v>0</v>
      </c>
      <c r="Q30" s="645"/>
      <c r="R30" s="592">
        <v>0</v>
      </c>
      <c r="S30" s="594"/>
      <c r="T30" s="594"/>
      <c r="U30" s="597"/>
      <c r="V30" s="688">
        <v>0</v>
      </c>
      <c r="W30" s="687"/>
      <c r="X30" s="689">
        <v>0</v>
      </c>
      <c r="Y30" s="642">
        <v>0</v>
      </c>
      <c r="Z30" s="594">
        <v>3272.4</v>
      </c>
      <c r="AA30" s="675">
        <v>163.62</v>
      </c>
      <c r="AB30" s="592">
        <v>3272400</v>
      </c>
      <c r="AC30" s="599">
        <v>546.4908</v>
      </c>
      <c r="AD30" s="599">
        <v>3818.8908</v>
      </c>
      <c r="AE30" s="592">
        <v>30300</v>
      </c>
    </row>
    <row r="31" spans="1:42" s="361" customFormat="1" ht="14.25">
      <c r="A31" s="357"/>
      <c r="B31" s="357" t="s">
        <v>246</v>
      </c>
      <c r="C31" s="357">
        <v>157</v>
      </c>
      <c r="D31" s="357">
        <v>0</v>
      </c>
      <c r="E31" s="357">
        <v>398000</v>
      </c>
      <c r="F31" s="357">
        <v>452290</v>
      </c>
      <c r="G31" s="357">
        <v>850290</v>
      </c>
      <c r="H31" s="357">
        <v>13</v>
      </c>
      <c r="I31" s="357">
        <v>6001</v>
      </c>
      <c r="J31" s="357">
        <v>0</v>
      </c>
      <c r="K31" s="357">
        <v>856291</v>
      </c>
      <c r="L31" s="357">
        <v>115954.296</v>
      </c>
      <c r="M31" s="357">
        <v>0</v>
      </c>
      <c r="N31" s="357">
        <v>0</v>
      </c>
      <c r="O31" s="357">
        <v>0</v>
      </c>
      <c r="P31" s="357">
        <v>0</v>
      </c>
      <c r="Q31" s="357">
        <v>0</v>
      </c>
      <c r="R31" s="357">
        <v>0</v>
      </c>
      <c r="S31" s="357">
        <v>0</v>
      </c>
      <c r="T31" s="357">
        <v>0</v>
      </c>
      <c r="U31" s="357">
        <v>0</v>
      </c>
      <c r="V31" s="357">
        <v>0</v>
      </c>
      <c r="W31" s="357">
        <v>0</v>
      </c>
      <c r="X31" s="357">
        <v>0</v>
      </c>
      <c r="Y31" s="357">
        <v>0</v>
      </c>
      <c r="Z31" s="357">
        <v>115954.296</v>
      </c>
      <c r="AA31" s="357">
        <v>5797.714800000001</v>
      </c>
      <c r="AB31" s="357">
        <v>105217824</v>
      </c>
      <c r="AC31" s="357">
        <v>17753.896632</v>
      </c>
      <c r="AD31" s="357">
        <v>133708.19263200002</v>
      </c>
      <c r="AE31" s="357">
        <v>856291</v>
      </c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</row>
    <row r="32" spans="1:31" ht="14.25">
      <c r="A32" s="296"/>
      <c r="B32" s="297"/>
      <c r="C32" s="29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9"/>
      <c r="AB32" s="297"/>
      <c r="AC32" s="297"/>
      <c r="AD32" s="297"/>
      <c r="AE32" s="300"/>
    </row>
    <row r="33" spans="1:31" ht="15" thickBot="1">
      <c r="A33" s="301"/>
      <c r="B33" s="302"/>
      <c r="C33" s="302"/>
      <c r="D33" s="302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0"/>
      <c r="P33" s="303"/>
      <c r="Q33" s="303"/>
      <c r="R33" s="303"/>
      <c r="S33" s="303"/>
      <c r="T33" s="302"/>
      <c r="U33" s="302"/>
      <c r="V33" s="302"/>
      <c r="W33" s="302"/>
      <c r="X33" s="302"/>
      <c r="Y33" s="302"/>
      <c r="Z33" s="302"/>
      <c r="AA33" s="273"/>
      <c r="AB33" s="302"/>
      <c r="AC33" s="302"/>
      <c r="AD33" s="302"/>
      <c r="AE33" s="303"/>
    </row>
    <row r="34" spans="1:31" ht="15" hidden="1" thickBot="1">
      <c r="A34" s="288"/>
      <c r="B34" s="304" t="s">
        <v>405</v>
      </c>
      <c r="C34" s="305">
        <v>118100</v>
      </c>
      <c r="D34" s="305">
        <f>C34*0.9</f>
        <v>106290</v>
      </c>
      <c r="E34" s="288"/>
      <c r="F34" s="306"/>
      <c r="G34" s="306"/>
      <c r="H34" s="307"/>
      <c r="I34" s="289"/>
      <c r="J34" s="289"/>
      <c r="K34" s="289"/>
      <c r="L34" s="309"/>
      <c r="M34" s="310"/>
      <c r="N34" s="309"/>
      <c r="O34" s="268"/>
      <c r="P34" s="306"/>
      <c r="Q34" s="311"/>
      <c r="R34" s="311"/>
      <c r="S34" s="312"/>
      <c r="T34" s="306"/>
      <c r="U34" s="313"/>
      <c r="V34" s="306"/>
      <c r="W34" s="312"/>
      <c r="X34" s="306"/>
      <c r="Y34" s="306"/>
      <c r="Z34" s="314"/>
      <c r="AA34" s="273"/>
      <c r="AB34" s="314"/>
      <c r="AC34" s="314"/>
      <c r="AD34" s="314"/>
      <c r="AE34" s="274"/>
    </row>
    <row r="35" spans="1:31" ht="15" hidden="1" thickBot="1">
      <c r="A35" s="288"/>
      <c r="B35" s="304" t="s">
        <v>406</v>
      </c>
      <c r="C35" s="305">
        <v>118100</v>
      </c>
      <c r="D35" s="315">
        <f>C35*0.98</f>
        <v>115738</v>
      </c>
      <c r="E35" s="288"/>
      <c r="F35" s="306"/>
      <c r="G35" s="306"/>
      <c r="H35" s="307"/>
      <c r="I35" s="289"/>
      <c r="J35" s="289"/>
      <c r="K35" s="308"/>
      <c r="L35" s="309"/>
      <c r="M35" s="310"/>
      <c r="N35" s="309"/>
      <c r="O35" s="268"/>
      <c r="P35" s="306"/>
      <c r="Q35" s="311"/>
      <c r="R35" s="311"/>
      <c r="S35" s="312"/>
      <c r="T35" s="306"/>
      <c r="U35" s="313"/>
      <c r="V35" s="306"/>
      <c r="W35" s="312"/>
      <c r="X35" s="306"/>
      <c r="Y35" s="306"/>
      <c r="Z35" s="314"/>
      <c r="AA35" s="273"/>
      <c r="AB35" s="314"/>
      <c r="AC35" s="314"/>
      <c r="AD35" s="314"/>
      <c r="AE35" s="274"/>
    </row>
    <row r="36" spans="1:31" ht="15" hidden="1" thickBot="1">
      <c r="A36" s="288"/>
      <c r="B36" s="304" t="s">
        <v>407</v>
      </c>
      <c r="C36" s="305">
        <v>118100</v>
      </c>
      <c r="D36" s="315">
        <f>C36*1.06</f>
        <v>125186</v>
      </c>
      <c r="E36" s="288"/>
      <c r="F36" s="306"/>
      <c r="G36" s="306"/>
      <c r="H36" s="307"/>
      <c r="I36" s="289"/>
      <c r="J36" s="289"/>
      <c r="K36" s="308"/>
      <c r="L36" s="309"/>
      <c r="M36" s="310"/>
      <c r="N36" s="309"/>
      <c r="O36" s="268"/>
      <c r="P36" s="306"/>
      <c r="Q36" s="311"/>
      <c r="R36" s="311"/>
      <c r="S36" s="312"/>
      <c r="T36" s="306"/>
      <c r="U36" s="313"/>
      <c r="V36" s="306"/>
      <c r="W36" s="312"/>
      <c r="X36" s="306"/>
      <c r="Y36" s="306"/>
      <c r="Z36" s="314"/>
      <c r="AA36" s="273"/>
      <c r="AB36" s="314"/>
      <c r="AC36" s="314"/>
      <c r="AD36" s="314"/>
      <c r="AE36" s="274"/>
    </row>
    <row r="37" spans="1:31" ht="15" hidden="1" thickBot="1">
      <c r="A37" s="288"/>
      <c r="B37" s="289"/>
      <c r="C37" s="307"/>
      <c r="D37" s="288"/>
      <c r="E37" s="288"/>
      <c r="F37" s="306"/>
      <c r="G37" s="306"/>
      <c r="H37" s="307"/>
      <c r="I37" s="289"/>
      <c r="J37" s="289"/>
      <c r="K37" s="308"/>
      <c r="L37" s="309"/>
      <c r="M37" s="310"/>
      <c r="N37" s="309"/>
      <c r="O37" s="268"/>
      <c r="P37" s="306"/>
      <c r="Q37" s="311"/>
      <c r="R37" s="311"/>
      <c r="S37" s="312"/>
      <c r="T37" s="306"/>
      <c r="U37" s="313"/>
      <c r="V37" s="306"/>
      <c r="W37" s="312"/>
      <c r="X37" s="306"/>
      <c r="Y37" s="306"/>
      <c r="Z37" s="314"/>
      <c r="AA37" s="316"/>
      <c r="AB37" s="314"/>
      <c r="AC37" s="314"/>
      <c r="AD37" s="314"/>
      <c r="AE37" s="274"/>
    </row>
    <row r="38" spans="2:4" ht="15" hidden="1" thickBot="1">
      <c r="B38" s="318" t="s">
        <v>247</v>
      </c>
      <c r="C38" s="112"/>
      <c r="D38" s="113"/>
    </row>
    <row r="39" spans="2:4" ht="15" hidden="1" thickBot="1">
      <c r="B39" s="319" t="s">
        <v>248</v>
      </c>
      <c r="C39" s="112"/>
      <c r="D39" s="113"/>
    </row>
    <row r="40" spans="2:4" ht="15" hidden="1" thickBot="1">
      <c r="B40" s="319" t="s">
        <v>249</v>
      </c>
      <c r="C40" s="112"/>
      <c r="D40" s="113"/>
    </row>
    <row r="41" spans="2:4" ht="15" hidden="1" thickBot="1">
      <c r="B41" s="114" t="s">
        <v>250</v>
      </c>
      <c r="C41" s="112"/>
      <c r="D41" s="113"/>
    </row>
    <row r="42" spans="2:4" ht="15" hidden="1" thickBot="1">
      <c r="B42" s="115" t="s">
        <v>251</v>
      </c>
      <c r="C42" s="112"/>
      <c r="D42" s="113"/>
    </row>
    <row r="43" spans="2:4" ht="15" hidden="1" thickBot="1">
      <c r="B43" s="115" t="s">
        <v>252</v>
      </c>
      <c r="C43" s="112"/>
      <c r="D43" s="113"/>
    </row>
    <row r="44" spans="2:4" ht="15" hidden="1" thickBot="1">
      <c r="B44" s="114"/>
      <c r="C44" s="112"/>
      <c r="D44" s="113"/>
    </row>
    <row r="45" spans="2:30" ht="14.25">
      <c r="B45" s="521" t="s">
        <v>89</v>
      </c>
      <c r="C45" s="145" t="s">
        <v>51</v>
      </c>
      <c r="D45" s="146" t="s">
        <v>408</v>
      </c>
      <c r="E45" s="147" t="s">
        <v>409</v>
      </c>
      <c r="F45" s="58"/>
      <c r="G45" s="521" t="s">
        <v>88</v>
      </c>
      <c r="H45" s="145" t="s">
        <v>51</v>
      </c>
      <c r="I45" s="146" t="s">
        <v>410</v>
      </c>
      <c r="J45" s="147" t="s">
        <v>411</v>
      </c>
      <c r="Z45" s="362"/>
      <c r="AA45" s="363"/>
      <c r="AB45" s="364"/>
      <c r="AC45" s="362"/>
      <c r="AD45" s="362"/>
    </row>
    <row r="46" spans="2:30" ht="14.25">
      <c r="B46" s="522"/>
      <c r="C46" s="136" t="s">
        <v>83</v>
      </c>
      <c r="D46" s="137"/>
      <c r="E46" s="148"/>
      <c r="F46" s="58"/>
      <c r="G46" s="522"/>
      <c r="H46" s="136" t="s">
        <v>83</v>
      </c>
      <c r="I46" s="137"/>
      <c r="J46" s="148"/>
      <c r="Z46" s="365"/>
      <c r="AA46" s="363"/>
      <c r="AB46" s="364"/>
      <c r="AC46" s="362"/>
      <c r="AD46" s="362"/>
    </row>
    <row r="47" spans="2:10" ht="15" thickBot="1">
      <c r="B47" s="523"/>
      <c r="C47" s="149" t="s">
        <v>52</v>
      </c>
      <c r="D47" s="580" t="s">
        <v>493</v>
      </c>
      <c r="E47" s="581"/>
      <c r="F47" s="58"/>
      <c r="G47" s="523"/>
      <c r="H47" s="149" t="s">
        <v>52</v>
      </c>
      <c r="I47" s="580" t="s">
        <v>493</v>
      </c>
      <c r="J47" s="581"/>
    </row>
    <row r="48" spans="26:31" ht="14.25">
      <c r="Z48" s="372"/>
      <c r="AA48" s="366"/>
      <c r="AD48" s="365"/>
      <c r="AE48" s="365"/>
    </row>
    <row r="50" ht="14.25">
      <c r="AD50" s="364"/>
    </row>
    <row r="52" ht="14.25">
      <c r="AD52" s="365">
        <f>AD48+AD50</f>
        <v>0</v>
      </c>
    </row>
  </sheetData>
  <sheetProtection/>
  <mergeCells count="25">
    <mergeCell ref="D47:E47"/>
    <mergeCell ref="I47:J47"/>
    <mergeCell ref="E11:E13"/>
    <mergeCell ref="G11:G13"/>
    <mergeCell ref="M11:Y12"/>
    <mergeCell ref="Z11:Z13"/>
    <mergeCell ref="AA11:AA13"/>
    <mergeCell ref="AB11:AB13"/>
    <mergeCell ref="AD11:AD13"/>
    <mergeCell ref="AE11:AE13"/>
    <mergeCell ref="F12:F13"/>
    <mergeCell ref="H12:I12"/>
    <mergeCell ref="J12:J13"/>
    <mergeCell ref="K12:K13"/>
    <mergeCell ref="L12:L13"/>
    <mergeCell ref="A3:F3"/>
    <mergeCell ref="E6:H6"/>
    <mergeCell ref="E7:H7"/>
    <mergeCell ref="B45:B47"/>
    <mergeCell ref="G45:G47"/>
    <mergeCell ref="AC11:AC13"/>
    <mergeCell ref="A7:C7"/>
    <mergeCell ref="A9:AE9"/>
    <mergeCell ref="A11:A13"/>
    <mergeCell ref="B11:B13"/>
  </mergeCells>
  <printOptions/>
  <pageMargins left="0.7" right="0.7" top="0.75" bottom="0.75" header="0.3" footer="0.3"/>
  <pageSetup orientation="portrait" scale="39" r:id="rId1"/>
  <colBreaks count="1" manualBreakCount="1"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92"/>
  <sheetViews>
    <sheetView zoomScaleSheetLayoutView="100" zoomScalePageLayoutView="0" workbookViewId="0" topLeftCell="A37">
      <selection activeCell="A35" sqref="A35:F35"/>
    </sheetView>
  </sheetViews>
  <sheetFormatPr defaultColWidth="9.140625" defaultRowHeight="12.75"/>
  <cols>
    <col min="1" max="1" width="2.57421875" style="17" customWidth="1"/>
    <col min="2" max="2" width="21.57421875" style="17" customWidth="1"/>
    <col min="3" max="3" width="10.00390625" style="17" customWidth="1"/>
    <col min="4" max="4" width="13.57421875" style="17" customWidth="1"/>
    <col min="5" max="5" width="15.28125" style="17" customWidth="1"/>
    <col min="6" max="6" width="12.57421875" style="17" customWidth="1"/>
    <col min="7" max="7" width="12.8515625" style="17" customWidth="1"/>
    <col min="8" max="9" width="15.28125" style="17" customWidth="1"/>
    <col min="10" max="10" width="13.7109375" style="17" customWidth="1"/>
    <col min="11" max="11" width="13.57421875" style="17" customWidth="1"/>
    <col min="12" max="16384" width="9.140625" style="17" customWidth="1"/>
  </cols>
  <sheetData>
    <row r="1" spans="1:41" s="14" customFormat="1" ht="15">
      <c r="A1" s="11" t="s">
        <v>84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12.75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22" ht="12.75">
      <c r="A3" s="900" t="s">
        <v>130</v>
      </c>
      <c r="B3" s="900"/>
      <c r="C3" s="900"/>
      <c r="D3" s="901"/>
      <c r="E3" s="901"/>
      <c r="F3" s="901"/>
      <c r="G3" s="901"/>
      <c r="H3" s="901"/>
      <c r="I3" s="901"/>
      <c r="J3" s="902"/>
      <c r="K3" s="902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3.5" thickBot="1">
      <c r="A4" s="900"/>
      <c r="B4" s="900"/>
      <c r="C4" s="900"/>
      <c r="D4" s="901"/>
      <c r="E4" s="901"/>
      <c r="F4" s="901"/>
      <c r="G4" s="901"/>
      <c r="H4" s="901"/>
      <c r="I4" s="901"/>
      <c r="J4" s="902"/>
      <c r="K4" s="902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5" customHeight="1">
      <c r="A5" s="903" t="s">
        <v>3</v>
      </c>
      <c r="B5" s="904"/>
      <c r="C5" s="905" t="s">
        <v>2</v>
      </c>
      <c r="D5" s="906"/>
      <c r="E5" s="906"/>
      <c r="F5" s="907"/>
      <c r="G5" s="908"/>
      <c r="H5" s="908"/>
      <c r="I5" s="908"/>
      <c r="J5" s="908"/>
      <c r="K5" s="909"/>
      <c r="L5" s="121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3.5" thickBot="1">
      <c r="A6" s="910" t="s">
        <v>86</v>
      </c>
      <c r="B6" s="911"/>
      <c r="C6" s="912" t="s">
        <v>292</v>
      </c>
      <c r="D6" s="913"/>
      <c r="E6" s="914"/>
      <c r="F6" s="915"/>
      <c r="G6" s="915"/>
      <c r="H6" s="915"/>
      <c r="I6" s="915"/>
      <c r="J6" s="902"/>
      <c r="K6" s="902"/>
      <c r="L6" s="121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3.5" thickBot="1">
      <c r="A7" s="693"/>
      <c r="B7" s="693"/>
      <c r="C7" s="693"/>
      <c r="D7" s="693"/>
      <c r="E7" s="693"/>
      <c r="F7" s="693"/>
      <c r="G7" s="693"/>
      <c r="H7" s="693"/>
      <c r="I7" s="693"/>
      <c r="J7" s="690"/>
      <c r="K7" s="690"/>
      <c r="L7" s="121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2.75">
      <c r="A8" s="694" t="s">
        <v>115</v>
      </c>
      <c r="B8" s="695"/>
      <c r="C8" s="696" t="s">
        <v>66</v>
      </c>
      <c r="D8" s="697" t="s">
        <v>93</v>
      </c>
      <c r="E8" s="697"/>
      <c r="F8" s="697" t="s">
        <v>94</v>
      </c>
      <c r="G8" s="697"/>
      <c r="H8" s="698" t="s">
        <v>95</v>
      </c>
      <c r="I8" s="698" t="s">
        <v>96</v>
      </c>
      <c r="J8" s="698" t="s">
        <v>113</v>
      </c>
      <c r="K8" s="699" t="s">
        <v>412</v>
      </c>
      <c r="L8" s="121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59.25" customHeight="1">
      <c r="A9" s="700"/>
      <c r="B9" s="701"/>
      <c r="C9" s="702"/>
      <c r="D9" s="703" t="s">
        <v>116</v>
      </c>
      <c r="E9" s="703" t="s">
        <v>117</v>
      </c>
      <c r="F9" s="703" t="s">
        <v>116</v>
      </c>
      <c r="G9" s="703" t="s">
        <v>117</v>
      </c>
      <c r="H9" s="703" t="s">
        <v>116</v>
      </c>
      <c r="I9" s="704" t="s">
        <v>118</v>
      </c>
      <c r="J9" s="704" t="s">
        <v>118</v>
      </c>
      <c r="K9" s="705" t="s">
        <v>118</v>
      </c>
      <c r="L9" s="121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2.75">
      <c r="A10" s="706">
        <v>1</v>
      </c>
      <c r="B10" s="707" t="s">
        <v>133</v>
      </c>
      <c r="C10" s="708">
        <v>29</v>
      </c>
      <c r="D10" s="707">
        <v>1364</v>
      </c>
      <c r="E10" s="707">
        <v>1292</v>
      </c>
      <c r="F10" s="707">
        <v>1369</v>
      </c>
      <c r="G10" s="707">
        <v>1268</v>
      </c>
      <c r="H10" s="707">
        <v>1368</v>
      </c>
      <c r="I10" s="707">
        <v>1525</v>
      </c>
      <c r="J10" s="707">
        <v>1681</v>
      </c>
      <c r="K10" s="709">
        <v>1681</v>
      </c>
      <c r="L10" s="121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2.75">
      <c r="A11" s="706">
        <v>2</v>
      </c>
      <c r="B11" s="707" t="s">
        <v>292</v>
      </c>
      <c r="C11" s="708">
        <v>29</v>
      </c>
      <c r="D11" s="707"/>
      <c r="E11" s="707"/>
      <c r="F11" s="707"/>
      <c r="G11" s="707"/>
      <c r="H11" s="707">
        <v>125</v>
      </c>
      <c r="I11" s="707">
        <v>125</v>
      </c>
      <c r="J11" s="707">
        <v>125</v>
      </c>
      <c r="K11" s="709">
        <v>125</v>
      </c>
      <c r="L11" s="121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2.75">
      <c r="A12" s="706">
        <v>3</v>
      </c>
      <c r="B12" s="707"/>
      <c r="C12" s="708"/>
      <c r="D12" s="707"/>
      <c r="E12" s="707"/>
      <c r="F12" s="707"/>
      <c r="G12" s="707"/>
      <c r="H12" s="707"/>
      <c r="I12" s="707"/>
      <c r="J12" s="707"/>
      <c r="K12" s="709"/>
      <c r="L12" s="121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2.75">
      <c r="A13" s="706">
        <v>4</v>
      </c>
      <c r="B13" s="707"/>
      <c r="C13" s="707"/>
      <c r="D13" s="707"/>
      <c r="E13" s="707"/>
      <c r="F13" s="707"/>
      <c r="G13" s="707"/>
      <c r="H13" s="707"/>
      <c r="I13" s="707"/>
      <c r="J13" s="707"/>
      <c r="K13" s="709"/>
      <c r="L13" s="121"/>
      <c r="M13" s="16"/>
      <c r="N13" s="16"/>
      <c r="O13" s="16"/>
      <c r="P13" s="15"/>
      <c r="Q13" s="15"/>
      <c r="R13" s="15"/>
      <c r="S13" s="16"/>
      <c r="T13" s="16"/>
      <c r="U13" s="16"/>
      <c r="V13" s="16"/>
    </row>
    <row r="14" spans="1:22" ht="12.75">
      <c r="A14" s="706">
        <v>5</v>
      </c>
      <c r="B14" s="707"/>
      <c r="C14" s="707"/>
      <c r="D14" s="707"/>
      <c r="E14" s="707"/>
      <c r="F14" s="707"/>
      <c r="G14" s="707"/>
      <c r="H14" s="707"/>
      <c r="I14" s="707"/>
      <c r="J14" s="707"/>
      <c r="K14" s="709"/>
      <c r="L14" s="121"/>
      <c r="M14" s="16"/>
      <c r="N14" s="16"/>
      <c r="O14" s="16"/>
      <c r="P14" s="15"/>
      <c r="Q14" s="15"/>
      <c r="R14" s="15"/>
      <c r="S14" s="16"/>
      <c r="T14" s="16"/>
      <c r="U14" s="16"/>
      <c r="V14" s="16"/>
    </row>
    <row r="15" spans="1:22" ht="14.25" thickBot="1">
      <c r="A15" s="710">
        <v>6</v>
      </c>
      <c r="B15" s="711"/>
      <c r="C15" s="711"/>
      <c r="D15" s="711"/>
      <c r="E15" s="711"/>
      <c r="F15" s="711"/>
      <c r="G15" s="711"/>
      <c r="H15" s="711"/>
      <c r="I15" s="711"/>
      <c r="J15" s="711"/>
      <c r="K15" s="712"/>
      <c r="L15" s="121"/>
      <c r="M15" s="16"/>
      <c r="N15" s="16"/>
      <c r="O15" s="16"/>
      <c r="P15" s="556"/>
      <c r="Q15" s="556"/>
      <c r="R15" s="15"/>
      <c r="S15" s="16"/>
      <c r="T15" s="16"/>
      <c r="U15" s="16"/>
      <c r="V15" s="16"/>
    </row>
    <row r="16" spans="1:22" ht="14.25" thickBot="1">
      <c r="A16" s="713" t="s">
        <v>288</v>
      </c>
      <c r="B16" s="714"/>
      <c r="C16" s="715"/>
      <c r="D16" s="716">
        <f>SUM(D10:D15)</f>
        <v>1364</v>
      </c>
      <c r="E16" s="716">
        <f aca="true" t="shared" si="0" ref="E16:K16">SUM(E10:E15)</f>
        <v>1292</v>
      </c>
      <c r="F16" s="716">
        <f t="shared" si="0"/>
        <v>1369</v>
      </c>
      <c r="G16" s="716">
        <f t="shared" si="0"/>
        <v>1268</v>
      </c>
      <c r="H16" s="716">
        <f t="shared" si="0"/>
        <v>1493</v>
      </c>
      <c r="I16" s="716">
        <f t="shared" si="0"/>
        <v>1650</v>
      </c>
      <c r="J16" s="716">
        <f t="shared" si="0"/>
        <v>1806</v>
      </c>
      <c r="K16" s="716">
        <f t="shared" si="0"/>
        <v>1806</v>
      </c>
      <c r="L16" s="121"/>
      <c r="M16" s="16"/>
      <c r="N16" s="16"/>
      <c r="O16" s="16"/>
      <c r="P16" s="19"/>
      <c r="Q16" s="19"/>
      <c r="R16" s="15"/>
      <c r="S16" s="16"/>
      <c r="T16" s="16"/>
      <c r="U16" s="16"/>
      <c r="V16" s="16"/>
    </row>
    <row r="17" spans="1:22" ht="13.5">
      <c r="A17" s="717" t="s">
        <v>495</v>
      </c>
      <c r="B17" s="717"/>
      <c r="C17" s="717"/>
      <c r="D17" s="717"/>
      <c r="E17" s="690"/>
      <c r="F17" s="690"/>
      <c r="G17" s="690"/>
      <c r="H17" s="690"/>
      <c r="I17" s="690"/>
      <c r="J17" s="690"/>
      <c r="K17" s="690"/>
      <c r="L17" s="121"/>
      <c r="M17" s="16"/>
      <c r="N17" s="16"/>
      <c r="O17" s="16"/>
      <c r="P17" s="18"/>
      <c r="Q17" s="18"/>
      <c r="R17" s="15"/>
      <c r="S17" s="16"/>
      <c r="T17" s="16"/>
      <c r="U17" s="16"/>
      <c r="V17" s="16"/>
    </row>
    <row r="18" spans="1:22" ht="13.5" customHeight="1">
      <c r="A18" s="718" t="s">
        <v>413</v>
      </c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121"/>
      <c r="M18" s="16"/>
      <c r="N18" s="16"/>
      <c r="O18" s="16"/>
      <c r="P18" s="18"/>
      <c r="Q18" s="18"/>
      <c r="R18" s="15"/>
      <c r="S18" s="16"/>
      <c r="T18" s="16"/>
      <c r="U18" s="16"/>
      <c r="V18" s="16"/>
    </row>
    <row r="19" spans="1:22" ht="21" customHeight="1">
      <c r="A19" s="719" t="s">
        <v>414</v>
      </c>
      <c r="B19" s="719"/>
      <c r="C19" s="719"/>
      <c r="D19" s="719"/>
      <c r="E19" s="719"/>
      <c r="F19" s="719"/>
      <c r="G19" s="719"/>
      <c r="H19" s="719"/>
      <c r="I19" s="719"/>
      <c r="J19" s="719"/>
      <c r="K19" s="719"/>
      <c r="L19" s="121"/>
      <c r="M19" s="16"/>
      <c r="N19" s="16"/>
      <c r="O19" s="16"/>
      <c r="P19" s="18"/>
      <c r="Q19" s="18"/>
      <c r="R19" s="15"/>
      <c r="S19" s="16"/>
      <c r="T19" s="16"/>
      <c r="U19" s="16"/>
      <c r="V19" s="16"/>
    </row>
    <row r="20" spans="1:22" ht="13.5">
      <c r="A20" s="690"/>
      <c r="B20" s="690"/>
      <c r="C20" s="690"/>
      <c r="D20" s="690"/>
      <c r="E20" s="690"/>
      <c r="F20" s="690"/>
      <c r="G20" s="690"/>
      <c r="H20" s="690"/>
      <c r="I20" s="690"/>
      <c r="J20" s="690"/>
      <c r="K20" s="690"/>
      <c r="L20" s="121"/>
      <c r="M20" s="16"/>
      <c r="N20" s="16"/>
      <c r="O20" s="16"/>
      <c r="P20" s="18"/>
      <c r="Q20" s="18"/>
      <c r="R20" s="15"/>
      <c r="S20" s="16"/>
      <c r="T20" s="16"/>
      <c r="U20" s="16"/>
      <c r="V20" s="16"/>
    </row>
    <row r="21" spans="1:22" ht="12.75">
      <c r="A21" s="916" t="s">
        <v>119</v>
      </c>
      <c r="B21" s="916"/>
      <c r="C21" s="916"/>
      <c r="D21" s="916"/>
      <c r="E21" s="916"/>
      <c r="F21" s="916"/>
      <c r="G21" s="720"/>
      <c r="H21" s="720"/>
      <c r="I21" s="720"/>
      <c r="J21" s="690"/>
      <c r="K21" s="690"/>
      <c r="L21" s="121"/>
      <c r="M21" s="16"/>
      <c r="N21" s="16"/>
      <c r="O21" s="16"/>
      <c r="P21" s="15"/>
      <c r="Q21" s="15"/>
      <c r="R21" s="15"/>
      <c r="S21" s="16"/>
      <c r="T21" s="16"/>
      <c r="U21" s="16"/>
      <c r="V21" s="16"/>
    </row>
    <row r="22" spans="1:22" ht="13.5" thickBot="1">
      <c r="A22" s="693"/>
      <c r="B22" s="720"/>
      <c r="C22" s="693"/>
      <c r="D22" s="693"/>
      <c r="E22" s="693"/>
      <c r="F22" s="693"/>
      <c r="G22" s="693"/>
      <c r="H22" s="693"/>
      <c r="I22" s="693"/>
      <c r="J22" s="721"/>
      <c r="K22" s="721"/>
      <c r="L22" s="120"/>
      <c r="M22" s="16"/>
      <c r="N22" s="16"/>
      <c r="O22" s="16"/>
      <c r="P22" s="15"/>
      <c r="Q22" s="15"/>
      <c r="R22" s="15"/>
      <c r="S22" s="16"/>
      <c r="T22" s="16"/>
      <c r="U22" s="16"/>
      <c r="V22" s="16"/>
    </row>
    <row r="23" spans="1:22" ht="12.75">
      <c r="A23" s="722"/>
      <c r="B23" s="723" t="s">
        <v>115</v>
      </c>
      <c r="C23" s="696" t="s">
        <v>66</v>
      </c>
      <c r="D23" s="698" t="s">
        <v>95</v>
      </c>
      <c r="E23" s="698" t="s">
        <v>96</v>
      </c>
      <c r="F23" s="698" t="s">
        <v>113</v>
      </c>
      <c r="G23" s="699" t="s">
        <v>412</v>
      </c>
      <c r="H23" s="724"/>
      <c r="I23" s="724"/>
      <c r="J23" s="721"/>
      <c r="K23" s="690"/>
      <c r="L23" s="121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91.5" customHeight="1">
      <c r="A24" s="706"/>
      <c r="B24" s="725"/>
      <c r="C24" s="702"/>
      <c r="D24" s="703" t="s">
        <v>120</v>
      </c>
      <c r="E24" s="704" t="s">
        <v>118</v>
      </c>
      <c r="F24" s="704" t="s">
        <v>118</v>
      </c>
      <c r="G24" s="705" t="s">
        <v>118</v>
      </c>
      <c r="H24" s="726"/>
      <c r="I24" s="726"/>
      <c r="J24" s="721"/>
      <c r="K24" s="690"/>
      <c r="L24" s="121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2.75">
      <c r="A25" s="706">
        <v>1</v>
      </c>
      <c r="B25" s="707" t="s">
        <v>133</v>
      </c>
      <c r="C25" s="707">
        <v>29</v>
      </c>
      <c r="D25" s="707">
        <v>71</v>
      </c>
      <c r="E25" s="707">
        <v>71</v>
      </c>
      <c r="F25" s="707">
        <v>0</v>
      </c>
      <c r="G25" s="709">
        <v>0</v>
      </c>
      <c r="H25" s="692"/>
      <c r="I25" s="692"/>
      <c r="J25" s="721"/>
      <c r="K25" s="690"/>
      <c r="L25" s="121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2.75">
      <c r="A26" s="706">
        <v>2</v>
      </c>
      <c r="B26" s="707" t="s">
        <v>292</v>
      </c>
      <c r="C26" s="707">
        <v>29</v>
      </c>
      <c r="D26" s="707">
        <v>8</v>
      </c>
      <c r="E26" s="707">
        <v>0</v>
      </c>
      <c r="F26" s="707"/>
      <c r="G26" s="709"/>
      <c r="H26" s="692"/>
      <c r="I26" s="692"/>
      <c r="J26" s="721"/>
      <c r="K26" s="690"/>
      <c r="L26" s="121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2.75">
      <c r="A27" s="706">
        <v>3</v>
      </c>
      <c r="B27" s="707"/>
      <c r="C27" s="707"/>
      <c r="D27" s="707"/>
      <c r="E27" s="707"/>
      <c r="F27" s="707"/>
      <c r="G27" s="709"/>
      <c r="H27" s="692"/>
      <c r="I27" s="692"/>
      <c r="J27" s="721"/>
      <c r="K27" s="690"/>
      <c r="L27" s="121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2.75">
      <c r="A28" s="706">
        <v>4</v>
      </c>
      <c r="B28" s="707"/>
      <c r="C28" s="707"/>
      <c r="D28" s="707"/>
      <c r="E28" s="707"/>
      <c r="F28" s="707"/>
      <c r="G28" s="709"/>
      <c r="H28" s="692"/>
      <c r="I28" s="692"/>
      <c r="J28" s="721"/>
      <c r="K28" s="690"/>
      <c r="L28" s="121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2.75">
      <c r="A29" s="706">
        <v>5</v>
      </c>
      <c r="B29" s="707"/>
      <c r="C29" s="707"/>
      <c r="D29" s="707"/>
      <c r="E29" s="707"/>
      <c r="F29" s="707"/>
      <c r="G29" s="709"/>
      <c r="H29" s="692"/>
      <c r="I29" s="692"/>
      <c r="J29" s="721"/>
      <c r="K29" s="690"/>
      <c r="L29" s="121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3.5" thickBot="1">
      <c r="A30" s="710">
        <v>6</v>
      </c>
      <c r="B30" s="711"/>
      <c r="C30" s="711"/>
      <c r="D30" s="711"/>
      <c r="E30" s="711"/>
      <c r="F30" s="711"/>
      <c r="G30" s="712"/>
      <c r="H30" s="692"/>
      <c r="I30" s="692"/>
      <c r="J30" s="721"/>
      <c r="K30" s="690"/>
      <c r="L30" s="121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3.5" thickBot="1">
      <c r="A31" s="727" t="s">
        <v>288</v>
      </c>
      <c r="B31" s="728"/>
      <c r="C31" s="729"/>
      <c r="D31" s="729">
        <f>SUM(D25:D30)</f>
        <v>79</v>
      </c>
      <c r="E31" s="729">
        <f>SUM(E25:E30)</f>
        <v>71</v>
      </c>
      <c r="F31" s="729">
        <f>SUM(F25:F30)</f>
        <v>0</v>
      </c>
      <c r="G31" s="729">
        <f>SUM(G25:G30)</f>
        <v>0</v>
      </c>
      <c r="H31" s="692"/>
      <c r="I31" s="692"/>
      <c r="J31" s="721"/>
      <c r="K31" s="690"/>
      <c r="L31" s="121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2.75">
      <c r="A32" s="691"/>
      <c r="B32" s="691"/>
      <c r="C32" s="692"/>
      <c r="D32" s="692"/>
      <c r="E32" s="692"/>
      <c r="F32" s="692"/>
      <c r="G32" s="692"/>
      <c r="H32" s="692"/>
      <c r="I32" s="692"/>
      <c r="J32" s="721"/>
      <c r="K32" s="690"/>
      <c r="L32" s="121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3" ht="26.25" customHeight="1">
      <c r="A33" s="730" t="s">
        <v>494</v>
      </c>
      <c r="B33" s="730"/>
      <c r="C33" s="730"/>
      <c r="D33" s="730"/>
      <c r="E33" s="730"/>
      <c r="F33" s="730"/>
      <c r="G33" s="730"/>
      <c r="H33" s="730"/>
      <c r="I33" s="730"/>
      <c r="J33" s="730"/>
      <c r="K33" s="730"/>
      <c r="L33" s="16"/>
      <c r="M33" s="16"/>
      <c r="N33" s="16"/>
      <c r="O33" s="16"/>
      <c r="P33" s="16"/>
      <c r="Q33" s="16"/>
      <c r="R33" s="16"/>
      <c r="S33" s="16"/>
      <c r="T33" s="16"/>
      <c r="V33" s="328"/>
      <c r="W33" s="328"/>
    </row>
    <row r="34" spans="1:23" ht="21" customHeight="1">
      <c r="A34" s="731" t="s">
        <v>415</v>
      </c>
      <c r="B34" s="731"/>
      <c r="C34" s="731"/>
      <c r="D34" s="731"/>
      <c r="E34" s="731"/>
      <c r="F34" s="731"/>
      <c r="G34" s="731"/>
      <c r="H34" s="731"/>
      <c r="I34" s="690"/>
      <c r="J34" s="690"/>
      <c r="K34" s="690"/>
      <c r="L34" s="16"/>
      <c r="M34" s="16"/>
      <c r="N34" s="16"/>
      <c r="O34" s="16"/>
      <c r="P34" s="16"/>
      <c r="Q34" s="16"/>
      <c r="R34" s="16"/>
      <c r="S34" s="16"/>
      <c r="T34" s="16"/>
      <c r="V34" s="123"/>
      <c r="W34" s="119"/>
    </row>
    <row r="35" spans="1:22" ht="16.5" customHeight="1">
      <c r="A35" s="916" t="s">
        <v>121</v>
      </c>
      <c r="B35" s="916"/>
      <c r="C35" s="916"/>
      <c r="D35" s="916"/>
      <c r="E35" s="916"/>
      <c r="F35" s="916"/>
      <c r="G35" s="690"/>
      <c r="H35" s="690"/>
      <c r="I35" s="690"/>
      <c r="J35" s="690"/>
      <c r="K35" s="690"/>
      <c r="L35" s="121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3.5" thickBot="1">
      <c r="A36" s="690"/>
      <c r="B36" s="690"/>
      <c r="C36" s="690"/>
      <c r="D36" s="690"/>
      <c r="E36" s="690"/>
      <c r="F36" s="690"/>
      <c r="G36" s="690"/>
      <c r="H36" s="690"/>
      <c r="I36" s="690"/>
      <c r="J36" s="690"/>
      <c r="K36" s="690"/>
      <c r="L36" s="121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13.5" customHeight="1">
      <c r="A37" s="732" t="s">
        <v>24</v>
      </c>
      <c r="B37" s="733" t="s">
        <v>122</v>
      </c>
      <c r="C37" s="734" t="s">
        <v>123</v>
      </c>
      <c r="D37" s="734" t="s">
        <v>124</v>
      </c>
      <c r="E37" s="734" t="s">
        <v>125</v>
      </c>
      <c r="F37" s="734"/>
      <c r="G37" s="734"/>
      <c r="H37" s="734"/>
      <c r="I37" s="735" t="s">
        <v>126</v>
      </c>
      <c r="J37" s="735" t="s">
        <v>132</v>
      </c>
      <c r="K37" s="736"/>
      <c r="L37" s="121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40.5">
      <c r="A38" s="737"/>
      <c r="B38" s="738"/>
      <c r="C38" s="739"/>
      <c r="D38" s="739"/>
      <c r="E38" s="740" t="s">
        <v>127</v>
      </c>
      <c r="F38" s="740" t="s">
        <v>134</v>
      </c>
      <c r="G38" s="740" t="s">
        <v>128</v>
      </c>
      <c r="H38" s="740" t="s">
        <v>129</v>
      </c>
      <c r="I38" s="741"/>
      <c r="J38" s="741"/>
      <c r="K38" s="742" t="s">
        <v>290</v>
      </c>
      <c r="L38" s="121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24.75" customHeight="1">
      <c r="A39" s="743"/>
      <c r="B39" s="744" t="s">
        <v>156</v>
      </c>
      <c r="C39" s="745"/>
      <c r="D39" s="745"/>
      <c r="E39" s="745"/>
      <c r="F39" s="745"/>
      <c r="G39" s="745"/>
      <c r="H39" s="745"/>
      <c r="I39" s="745"/>
      <c r="J39" s="746"/>
      <c r="K39" s="747"/>
      <c r="L39" s="121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20.25" customHeight="1">
      <c r="A40" s="743"/>
      <c r="B40" s="748"/>
      <c r="C40" s="745">
        <v>26</v>
      </c>
      <c r="D40" s="749" t="s">
        <v>416</v>
      </c>
      <c r="E40" s="745"/>
      <c r="F40" s="745" t="s">
        <v>417</v>
      </c>
      <c r="G40" s="745"/>
      <c r="H40" s="745" t="s">
        <v>418</v>
      </c>
      <c r="I40" s="745" t="str">
        <f>'P.3.1 Punonjes shtese'!D22</f>
        <v>IV-a</v>
      </c>
      <c r="J40" s="746">
        <f>K40/2*12*C40</f>
        <v>9984000</v>
      </c>
      <c r="K40" s="747">
        <v>64000</v>
      </c>
      <c r="L40" s="121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20.25" customHeight="1">
      <c r="A41" s="743"/>
      <c r="B41" s="748"/>
      <c r="C41" s="745">
        <v>16</v>
      </c>
      <c r="D41" s="749" t="s">
        <v>419</v>
      </c>
      <c r="E41" s="745"/>
      <c r="F41" s="745" t="s">
        <v>417</v>
      </c>
      <c r="G41" s="745"/>
      <c r="H41" s="745" t="s">
        <v>418</v>
      </c>
      <c r="I41" s="745" t="str">
        <f>'P.3.1 Punonjes shtese'!D27</f>
        <v>IV</v>
      </c>
      <c r="J41" s="746">
        <f>K41/2*12*C41</f>
        <v>3264000</v>
      </c>
      <c r="K41" s="747">
        <v>34000</v>
      </c>
      <c r="L41" s="121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18.75" customHeight="1">
      <c r="A42" s="743"/>
      <c r="B42" s="748"/>
      <c r="C42" s="745">
        <v>10</v>
      </c>
      <c r="D42" s="749" t="s">
        <v>420</v>
      </c>
      <c r="E42" s="745"/>
      <c r="F42" s="745" t="s">
        <v>417</v>
      </c>
      <c r="G42" s="750"/>
      <c r="H42" s="745" t="s">
        <v>418</v>
      </c>
      <c r="I42" s="745" t="str">
        <f>'P.3.1 Punonjes shtese'!D30</f>
        <v>I</v>
      </c>
      <c r="J42" s="746">
        <f>K42/2*12*C42</f>
        <v>1800000</v>
      </c>
      <c r="K42" s="747">
        <v>30000</v>
      </c>
      <c r="L42" s="121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5.75" customHeight="1">
      <c r="A43" s="743"/>
      <c r="B43" s="748"/>
      <c r="C43" s="751">
        <v>17</v>
      </c>
      <c r="D43" s="749" t="s">
        <v>421</v>
      </c>
      <c r="E43" s="745"/>
      <c r="F43" s="745" t="s">
        <v>417</v>
      </c>
      <c r="G43" s="745"/>
      <c r="H43" s="745" t="s">
        <v>418</v>
      </c>
      <c r="I43" s="745" t="str">
        <f>'P.3.1 Punonjes shtese'!D23</f>
        <v>IV-b</v>
      </c>
      <c r="J43" s="746">
        <f>K43/2*12*C43</f>
        <v>5406000</v>
      </c>
      <c r="K43" s="747">
        <v>53000</v>
      </c>
      <c r="L43" s="121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5.75" customHeight="1">
      <c r="A44" s="752"/>
      <c r="B44" s="748"/>
      <c r="C44" s="753">
        <v>2</v>
      </c>
      <c r="D44" s="754" t="s">
        <v>422</v>
      </c>
      <c r="E44" s="755"/>
      <c r="F44" s="745" t="s">
        <v>417</v>
      </c>
      <c r="G44" s="755"/>
      <c r="H44" s="745" t="s">
        <v>418</v>
      </c>
      <c r="I44" s="755" t="str">
        <f>'P.3.1 Punonjes shtese'!D28</f>
        <v>IV</v>
      </c>
      <c r="J44" s="746">
        <f>K44/2*12*C44</f>
        <v>408000</v>
      </c>
      <c r="K44" s="756">
        <v>34000</v>
      </c>
      <c r="L44" s="121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4.25" customHeight="1" thickBot="1">
      <c r="A45" s="757"/>
      <c r="B45" s="758" t="s">
        <v>292</v>
      </c>
      <c r="C45" s="759">
        <v>0</v>
      </c>
      <c r="D45" s="760"/>
      <c r="E45" s="760"/>
      <c r="F45" s="760"/>
      <c r="G45" s="760"/>
      <c r="H45" s="760"/>
      <c r="I45" s="760"/>
      <c r="J45" s="746">
        <f>64000/2*12*C45</f>
        <v>0</v>
      </c>
      <c r="K45" s="761"/>
      <c r="L45" s="121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3.5" thickBot="1">
      <c r="A46" s="762"/>
      <c r="B46" s="763" t="s">
        <v>288</v>
      </c>
      <c r="C46" s="763">
        <f>SUM(C39:C45)</f>
        <v>71</v>
      </c>
      <c r="D46" s="763">
        <f aca="true" t="shared" si="1" ref="D46:K46">SUM(D39:D45)</f>
        <v>0</v>
      </c>
      <c r="E46" s="763">
        <f t="shared" si="1"/>
        <v>0</v>
      </c>
      <c r="F46" s="763">
        <f t="shared" si="1"/>
        <v>0</v>
      </c>
      <c r="G46" s="763">
        <f t="shared" si="1"/>
        <v>0</v>
      </c>
      <c r="H46" s="763">
        <f t="shared" si="1"/>
        <v>0</v>
      </c>
      <c r="I46" s="763">
        <f t="shared" si="1"/>
        <v>0</v>
      </c>
      <c r="J46" s="763">
        <f t="shared" si="1"/>
        <v>20862000</v>
      </c>
      <c r="K46" s="763">
        <f t="shared" si="1"/>
        <v>215000</v>
      </c>
      <c r="L46" s="121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12.75">
      <c r="A47" s="690"/>
      <c r="B47" s="690"/>
      <c r="C47" s="690"/>
      <c r="D47" s="690"/>
      <c r="E47" s="690"/>
      <c r="F47" s="690"/>
      <c r="G47" s="690"/>
      <c r="H47" s="690"/>
      <c r="I47" s="690"/>
      <c r="J47" s="690"/>
      <c r="K47" s="690"/>
      <c r="L47" s="121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3.5" thickBot="1">
      <c r="A48" s="690"/>
      <c r="B48" s="690"/>
      <c r="C48" s="690"/>
      <c r="D48" s="690"/>
      <c r="E48" s="690"/>
      <c r="F48" s="690"/>
      <c r="G48" s="690"/>
      <c r="H48" s="690"/>
      <c r="I48" s="690"/>
      <c r="J48" s="690"/>
      <c r="K48" s="690"/>
      <c r="L48" s="121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12" s="24" customFormat="1" ht="16.5" customHeight="1">
      <c r="A49" s="764"/>
      <c r="B49" s="765" t="s">
        <v>89</v>
      </c>
      <c r="C49" s="766" t="s">
        <v>51</v>
      </c>
      <c r="D49" s="767" t="s">
        <v>423</v>
      </c>
      <c r="E49" s="768"/>
      <c r="F49" s="769"/>
      <c r="G49" s="765" t="s">
        <v>91</v>
      </c>
      <c r="H49" s="766" t="s">
        <v>51</v>
      </c>
      <c r="I49" s="767" t="s">
        <v>424</v>
      </c>
      <c r="J49" s="768"/>
      <c r="K49" s="769"/>
      <c r="L49" s="134"/>
    </row>
    <row r="50" spans="1:12" s="24" customFormat="1" ht="14.25" customHeight="1">
      <c r="A50" s="764"/>
      <c r="B50" s="770"/>
      <c r="C50" s="748" t="s">
        <v>83</v>
      </c>
      <c r="D50" s="771"/>
      <c r="E50" s="772"/>
      <c r="F50" s="769"/>
      <c r="G50" s="770"/>
      <c r="H50" s="748" t="s">
        <v>83</v>
      </c>
      <c r="I50" s="771"/>
      <c r="J50" s="772"/>
      <c r="K50" s="769"/>
      <c r="L50" s="134"/>
    </row>
    <row r="51" spans="1:12" s="24" customFormat="1" ht="17.25" customHeight="1" thickBot="1">
      <c r="A51" s="764"/>
      <c r="B51" s="773"/>
      <c r="C51" s="774" t="s">
        <v>52</v>
      </c>
      <c r="D51" s="775" t="s">
        <v>493</v>
      </c>
      <c r="E51" s="776"/>
      <c r="F51" s="769"/>
      <c r="G51" s="773"/>
      <c r="H51" s="774" t="s">
        <v>52</v>
      </c>
      <c r="I51" s="775" t="s">
        <v>493</v>
      </c>
      <c r="J51" s="776"/>
      <c r="K51" s="769"/>
      <c r="L51" s="134"/>
    </row>
    <row r="52" spans="1:12" ht="12.75">
      <c r="A52" s="764"/>
      <c r="B52" s="764"/>
      <c r="C52" s="764"/>
      <c r="D52" s="764"/>
      <c r="E52" s="764"/>
      <c r="F52" s="764"/>
      <c r="G52" s="764"/>
      <c r="H52" s="764"/>
      <c r="I52" s="764"/>
      <c r="J52" s="764"/>
      <c r="K52" s="764"/>
      <c r="L52" s="134"/>
    </row>
    <row r="53" spans="1:12" ht="12.75">
      <c r="A53" s="764"/>
      <c r="B53" s="764"/>
      <c r="C53" s="764"/>
      <c r="D53" s="764"/>
      <c r="E53" s="764"/>
      <c r="F53" s="764"/>
      <c r="G53" s="764"/>
      <c r="H53" s="764"/>
      <c r="I53" s="764"/>
      <c r="J53" s="764"/>
      <c r="K53" s="764"/>
      <c r="L53" s="134"/>
    </row>
    <row r="54" spans="1:12" ht="12.75">
      <c r="A54" s="764"/>
      <c r="B54" s="764"/>
      <c r="C54" s="764"/>
      <c r="D54" s="764"/>
      <c r="E54" s="764"/>
      <c r="F54" s="764"/>
      <c r="G54" s="764"/>
      <c r="H54" s="764"/>
      <c r="I54" s="764"/>
      <c r="J54" s="764"/>
      <c r="K54" s="764"/>
      <c r="L54" s="134"/>
    </row>
    <row r="55" spans="1:12" ht="12.75">
      <c r="A55" s="764"/>
      <c r="B55" s="764"/>
      <c r="C55" s="764"/>
      <c r="D55" s="764"/>
      <c r="E55" s="764"/>
      <c r="F55" s="764"/>
      <c r="G55" s="764"/>
      <c r="H55" s="764"/>
      <c r="I55" s="764"/>
      <c r="J55" s="764"/>
      <c r="K55" s="764"/>
      <c r="L55" s="134"/>
    </row>
    <row r="56" spans="1:12" ht="12.75">
      <c r="A56" s="764"/>
      <c r="B56" s="764"/>
      <c r="C56" s="764"/>
      <c r="D56" s="764"/>
      <c r="E56" s="764"/>
      <c r="F56" s="764"/>
      <c r="G56" s="764"/>
      <c r="H56" s="764"/>
      <c r="I56" s="764"/>
      <c r="J56" s="764"/>
      <c r="K56" s="764"/>
      <c r="L56" s="134"/>
    </row>
    <row r="57" spans="1:12" ht="12.75">
      <c r="A57" s="764"/>
      <c r="B57" s="764"/>
      <c r="C57" s="764"/>
      <c r="D57" s="764"/>
      <c r="E57" s="764"/>
      <c r="F57" s="764"/>
      <c r="G57" s="764"/>
      <c r="H57" s="764"/>
      <c r="I57" s="764"/>
      <c r="J57" s="764"/>
      <c r="K57" s="764"/>
      <c r="L57" s="134"/>
    </row>
    <row r="58" spans="1:12" ht="12.75">
      <c r="A58" s="764"/>
      <c r="B58" s="764"/>
      <c r="C58" s="764"/>
      <c r="D58" s="764"/>
      <c r="E58" s="764"/>
      <c r="F58" s="764"/>
      <c r="G58" s="764"/>
      <c r="H58" s="764"/>
      <c r="I58" s="764"/>
      <c r="J58" s="764"/>
      <c r="K58" s="764"/>
      <c r="L58" s="134"/>
    </row>
    <row r="59" spans="1:12" ht="12.75">
      <c r="A59" s="764"/>
      <c r="B59" s="764"/>
      <c r="C59" s="764"/>
      <c r="D59" s="764"/>
      <c r="E59" s="764"/>
      <c r="F59" s="764"/>
      <c r="G59" s="764"/>
      <c r="H59" s="764"/>
      <c r="I59" s="764"/>
      <c r="J59" s="764"/>
      <c r="K59" s="764"/>
      <c r="L59" s="134"/>
    </row>
    <row r="60" spans="1:12" ht="12.75">
      <c r="A60" s="764"/>
      <c r="B60" s="764"/>
      <c r="C60" s="764"/>
      <c r="D60" s="764"/>
      <c r="E60" s="764"/>
      <c r="F60" s="764"/>
      <c r="G60" s="764"/>
      <c r="H60" s="764"/>
      <c r="I60" s="764"/>
      <c r="J60" s="764"/>
      <c r="K60" s="764"/>
      <c r="L60" s="134"/>
    </row>
    <row r="61" spans="1:12" ht="12.75">
      <c r="A61" s="764"/>
      <c r="B61" s="764"/>
      <c r="C61" s="764"/>
      <c r="D61" s="764"/>
      <c r="E61" s="764"/>
      <c r="F61" s="764"/>
      <c r="G61" s="764"/>
      <c r="H61" s="764"/>
      <c r="I61" s="764"/>
      <c r="J61" s="764"/>
      <c r="K61" s="764"/>
      <c r="L61" s="134"/>
    </row>
    <row r="62" spans="1:12" ht="12.75">
      <c r="A62" s="764"/>
      <c r="B62" s="764"/>
      <c r="C62" s="764"/>
      <c r="D62" s="764"/>
      <c r="E62" s="764"/>
      <c r="F62" s="764"/>
      <c r="G62" s="764"/>
      <c r="H62" s="764"/>
      <c r="I62" s="764"/>
      <c r="J62" s="764"/>
      <c r="K62" s="764"/>
      <c r="L62" s="134"/>
    </row>
    <row r="63" spans="1:12" ht="12.75">
      <c r="A63" s="764"/>
      <c r="B63" s="764"/>
      <c r="C63" s="764"/>
      <c r="D63" s="764"/>
      <c r="E63" s="764"/>
      <c r="F63" s="764"/>
      <c r="G63" s="764"/>
      <c r="H63" s="764"/>
      <c r="I63" s="764"/>
      <c r="J63" s="764"/>
      <c r="K63" s="764"/>
      <c r="L63" s="134"/>
    </row>
    <row r="64" spans="1:12" ht="12.75">
      <c r="A64" s="764"/>
      <c r="B64" s="764"/>
      <c r="C64" s="764"/>
      <c r="D64" s="764"/>
      <c r="E64" s="764"/>
      <c r="F64" s="764"/>
      <c r="G64" s="764"/>
      <c r="H64" s="764"/>
      <c r="I64" s="764"/>
      <c r="J64" s="764"/>
      <c r="K64" s="764"/>
      <c r="L64" s="134"/>
    </row>
    <row r="65" spans="1:12" ht="12.75">
      <c r="A65" s="764"/>
      <c r="B65" s="764"/>
      <c r="C65" s="764"/>
      <c r="D65" s="764"/>
      <c r="E65" s="764"/>
      <c r="F65" s="764"/>
      <c r="G65" s="764"/>
      <c r="H65" s="764"/>
      <c r="I65" s="764"/>
      <c r="J65" s="764"/>
      <c r="K65" s="764"/>
      <c r="L65" s="134"/>
    </row>
    <row r="66" spans="1:12" ht="12.75">
      <c r="A66" s="764"/>
      <c r="B66" s="764"/>
      <c r="C66" s="764"/>
      <c r="D66" s="764"/>
      <c r="E66" s="764"/>
      <c r="F66" s="764"/>
      <c r="G66" s="764"/>
      <c r="H66" s="764"/>
      <c r="I66" s="764"/>
      <c r="J66" s="764"/>
      <c r="K66" s="764"/>
      <c r="L66" s="134"/>
    </row>
    <row r="67" spans="1:12" ht="12.75">
      <c r="A67" s="764"/>
      <c r="B67" s="764"/>
      <c r="C67" s="764"/>
      <c r="D67" s="764"/>
      <c r="E67" s="764"/>
      <c r="F67" s="764"/>
      <c r="G67" s="764"/>
      <c r="H67" s="764"/>
      <c r="I67" s="764"/>
      <c r="J67" s="764"/>
      <c r="K67" s="764"/>
      <c r="L67" s="134"/>
    </row>
    <row r="68" spans="1:12" ht="12.75">
      <c r="A68" s="764"/>
      <c r="B68" s="764"/>
      <c r="C68" s="764"/>
      <c r="D68" s="764"/>
      <c r="E68" s="764"/>
      <c r="F68" s="764"/>
      <c r="G68" s="764"/>
      <c r="H68" s="764"/>
      <c r="I68" s="764"/>
      <c r="J68" s="764"/>
      <c r="K68" s="764"/>
      <c r="L68" s="134"/>
    </row>
    <row r="69" spans="1:12" ht="12.75">
      <c r="A69" s="764"/>
      <c r="B69" s="764"/>
      <c r="C69" s="764"/>
      <c r="D69" s="764"/>
      <c r="E69" s="764"/>
      <c r="F69" s="764"/>
      <c r="G69" s="764"/>
      <c r="H69" s="764"/>
      <c r="I69" s="764"/>
      <c r="J69" s="764"/>
      <c r="K69" s="764"/>
      <c r="L69" s="134"/>
    </row>
    <row r="70" spans="1:12" ht="12.75">
      <c r="A70" s="764"/>
      <c r="B70" s="764"/>
      <c r="C70" s="764"/>
      <c r="D70" s="764"/>
      <c r="E70" s="764"/>
      <c r="F70" s="764"/>
      <c r="G70" s="764"/>
      <c r="H70" s="764"/>
      <c r="I70" s="764"/>
      <c r="J70" s="764"/>
      <c r="K70" s="764"/>
      <c r="L70" s="134"/>
    </row>
    <row r="71" spans="1:12" ht="12.75">
      <c r="A71" s="764"/>
      <c r="B71" s="764"/>
      <c r="C71" s="764"/>
      <c r="D71" s="764"/>
      <c r="E71" s="764"/>
      <c r="F71" s="764"/>
      <c r="G71" s="764"/>
      <c r="H71" s="764"/>
      <c r="I71" s="764"/>
      <c r="J71" s="764"/>
      <c r="K71" s="764"/>
      <c r="L71" s="134"/>
    </row>
    <row r="72" spans="1:12" ht="12.75">
      <c r="A72" s="764"/>
      <c r="B72" s="764"/>
      <c r="C72" s="764"/>
      <c r="D72" s="764"/>
      <c r="E72" s="764"/>
      <c r="F72" s="764"/>
      <c r="G72" s="764"/>
      <c r="H72" s="764"/>
      <c r="I72" s="764"/>
      <c r="J72" s="764"/>
      <c r="K72" s="764"/>
      <c r="L72" s="134"/>
    </row>
    <row r="73" spans="1:12" ht="12.75">
      <c r="A73" s="764"/>
      <c r="B73" s="764"/>
      <c r="C73" s="764"/>
      <c r="D73" s="764"/>
      <c r="E73" s="764"/>
      <c r="F73" s="764"/>
      <c r="G73" s="764"/>
      <c r="H73" s="764"/>
      <c r="I73" s="764"/>
      <c r="J73" s="764"/>
      <c r="K73" s="764"/>
      <c r="L73" s="134"/>
    </row>
    <row r="74" spans="1:12" ht="12.75">
      <c r="A74" s="764"/>
      <c r="B74" s="764"/>
      <c r="C74" s="764"/>
      <c r="D74" s="764"/>
      <c r="E74" s="764"/>
      <c r="F74" s="764"/>
      <c r="G74" s="764"/>
      <c r="H74" s="764"/>
      <c r="I74" s="764"/>
      <c r="J74" s="764"/>
      <c r="K74" s="764"/>
      <c r="L74" s="134"/>
    </row>
    <row r="75" spans="1:12" ht="12.75">
      <c r="A75" s="764"/>
      <c r="B75" s="764"/>
      <c r="C75" s="764"/>
      <c r="D75" s="764"/>
      <c r="E75" s="764"/>
      <c r="F75" s="764"/>
      <c r="G75" s="764"/>
      <c r="H75" s="764"/>
      <c r="I75" s="764"/>
      <c r="J75" s="764"/>
      <c r="K75" s="764"/>
      <c r="L75" s="134"/>
    </row>
    <row r="76" spans="1:12" ht="12.7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</row>
    <row r="77" spans="1:12" ht="12.7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</row>
    <row r="78" spans="1:12" ht="12.7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</row>
    <row r="79" spans="1:12" ht="12.7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</row>
    <row r="80" spans="1:12" ht="12.7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</row>
    <row r="81" spans="1:12" ht="12.7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</row>
    <row r="82" spans="1:12" ht="12.7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</row>
    <row r="83" spans="1:12" ht="12.7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</row>
    <row r="84" spans="1:12" ht="12.7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</row>
    <row r="85" spans="1:12" ht="12.7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</row>
    <row r="86" spans="1:12" ht="12.7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</row>
    <row r="87" spans="1:12" ht="12.7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</row>
    <row r="88" spans="1:12" ht="12.7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</row>
    <row r="89" spans="1:12" ht="12.7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</row>
    <row r="90" spans="1:12" ht="12.7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</row>
    <row r="91" spans="1:12" ht="12.7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</row>
    <row r="92" spans="1:12" ht="12.7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</row>
  </sheetData>
  <sheetProtection/>
  <mergeCells count="33">
    <mergeCell ref="A17:D17"/>
    <mergeCell ref="A18:K18"/>
    <mergeCell ref="A19:K19"/>
    <mergeCell ref="A33:K33"/>
    <mergeCell ref="I37:I38"/>
    <mergeCell ref="J37:J38"/>
    <mergeCell ref="B49:B51"/>
    <mergeCell ref="D49:E49"/>
    <mergeCell ref="G49:G51"/>
    <mergeCell ref="I49:J49"/>
    <mergeCell ref="D50:E50"/>
    <mergeCell ref="I50:J50"/>
    <mergeCell ref="D51:E51"/>
    <mergeCell ref="I51:J51"/>
    <mergeCell ref="A35:F35"/>
    <mergeCell ref="A37:A38"/>
    <mergeCell ref="B37:B38"/>
    <mergeCell ref="C37:C38"/>
    <mergeCell ref="D37:D38"/>
    <mergeCell ref="E37:H37"/>
    <mergeCell ref="P15:Q15"/>
    <mergeCell ref="A16:B16"/>
    <mergeCell ref="A21:F21"/>
    <mergeCell ref="B23:B24"/>
    <mergeCell ref="C23:C24"/>
    <mergeCell ref="A31:B31"/>
    <mergeCell ref="A5:B5"/>
    <mergeCell ref="D5:E5"/>
    <mergeCell ref="E6:I6"/>
    <mergeCell ref="A8:B9"/>
    <mergeCell ref="C8:C9"/>
    <mergeCell ref="D8:E8"/>
    <mergeCell ref="F8:G8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landscape" paperSize="9" scale="64" r:id="rId1"/>
  <headerFooter alignWithMargins="0">
    <oddFooter>&amp;R1.A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179"/>
  <sheetViews>
    <sheetView zoomScalePageLayoutView="0" workbookViewId="0" topLeftCell="A1">
      <selection activeCell="A3" sqref="A3:O6"/>
    </sheetView>
  </sheetViews>
  <sheetFormatPr defaultColWidth="9.140625" defaultRowHeight="12.75"/>
  <cols>
    <col min="1" max="1" width="9.28125" style="31" customWidth="1"/>
    <col min="2" max="2" width="31.28125" style="31" customWidth="1"/>
    <col min="3" max="3" width="13.421875" style="31" customWidth="1"/>
    <col min="4" max="4" width="11.8515625" style="31" customWidth="1"/>
    <col min="5" max="5" width="10.57421875" style="31" customWidth="1"/>
    <col min="6" max="6" width="12.00390625" style="31" customWidth="1"/>
    <col min="7" max="10" width="10.57421875" style="31" customWidth="1"/>
    <col min="11" max="11" width="9.8515625" style="31" customWidth="1"/>
    <col min="12" max="12" width="10.8515625" style="31" customWidth="1"/>
    <col min="13" max="13" width="10.00390625" style="31" customWidth="1"/>
    <col min="14" max="14" width="9.57421875" style="31" customWidth="1"/>
    <col min="15" max="15" width="11.57421875" style="31" customWidth="1"/>
    <col min="16" max="16" width="19.28125" style="31" customWidth="1"/>
    <col min="17" max="16384" width="9.140625" style="31" customWidth="1"/>
  </cols>
  <sheetData>
    <row r="1" spans="1:23" s="20" customFormat="1" ht="13.5">
      <c r="A1" s="22" t="s">
        <v>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4.2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14.25" thickTop="1">
      <c r="A3" s="877" t="s">
        <v>491</v>
      </c>
      <c r="B3" s="878"/>
      <c r="C3" s="878"/>
      <c r="D3" s="878"/>
      <c r="E3" s="878"/>
      <c r="F3" s="878"/>
      <c r="G3" s="878"/>
      <c r="H3" s="878"/>
      <c r="I3" s="878"/>
      <c r="J3" s="878"/>
      <c r="K3" s="879"/>
      <c r="L3" s="879"/>
      <c r="M3" s="880"/>
      <c r="N3" s="880"/>
      <c r="O3" s="881"/>
      <c r="P3" s="30"/>
      <c r="Q3" s="30"/>
      <c r="R3" s="30"/>
      <c r="S3" s="30"/>
      <c r="T3" s="30"/>
      <c r="U3" s="30"/>
      <c r="V3" s="30"/>
      <c r="W3" s="30"/>
    </row>
    <row r="4" spans="1:23" ht="14.25">
      <c r="A4" s="882"/>
      <c r="B4" s="883"/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5"/>
      <c r="P4" s="30"/>
      <c r="Q4" s="30"/>
      <c r="R4" s="30"/>
      <c r="S4" s="30"/>
      <c r="T4" s="30"/>
      <c r="U4" s="30"/>
      <c r="V4" s="30"/>
      <c r="W4" s="30"/>
    </row>
    <row r="5" spans="1:23" ht="14.25">
      <c r="A5" s="886" t="s">
        <v>3</v>
      </c>
      <c r="B5" s="887"/>
      <c r="C5" s="888">
        <v>29</v>
      </c>
      <c r="D5" s="889"/>
      <c r="E5" s="889"/>
      <c r="F5" s="890"/>
      <c r="G5" s="890"/>
      <c r="H5" s="890"/>
      <c r="I5" s="890"/>
      <c r="J5" s="890"/>
      <c r="K5" s="891"/>
      <c r="L5" s="890"/>
      <c r="M5" s="890"/>
      <c r="N5" s="892" t="s">
        <v>293</v>
      </c>
      <c r="O5" s="893"/>
      <c r="P5" s="30"/>
      <c r="Q5" s="30"/>
      <c r="R5" s="30"/>
      <c r="S5" s="30"/>
      <c r="T5" s="30"/>
      <c r="U5" s="30"/>
      <c r="V5" s="30"/>
      <c r="W5" s="30"/>
    </row>
    <row r="6" spans="1:23" ht="14.25">
      <c r="A6" s="894" t="s">
        <v>86</v>
      </c>
      <c r="B6" s="895"/>
      <c r="C6" s="896" t="s">
        <v>292</v>
      </c>
      <c r="D6" s="889"/>
      <c r="E6" s="889"/>
      <c r="F6" s="897"/>
      <c r="G6" s="897"/>
      <c r="H6" s="897"/>
      <c r="I6" s="897"/>
      <c r="J6" s="897"/>
      <c r="K6" s="897"/>
      <c r="L6" s="897"/>
      <c r="M6" s="897"/>
      <c r="N6" s="898" t="s">
        <v>69</v>
      </c>
      <c r="O6" s="899"/>
      <c r="P6" s="30"/>
      <c r="Q6" s="30"/>
      <c r="R6" s="30"/>
      <c r="S6" s="30"/>
      <c r="T6" s="30"/>
      <c r="U6" s="30"/>
      <c r="V6" s="30"/>
      <c r="W6" s="30"/>
    </row>
    <row r="7" spans="1:23" ht="13.5">
      <c r="A7" s="780"/>
      <c r="B7" s="780"/>
      <c r="C7" s="781"/>
      <c r="D7" s="778"/>
      <c r="E7" s="778"/>
      <c r="F7" s="782"/>
      <c r="G7" s="782"/>
      <c r="H7" s="782"/>
      <c r="I7" s="782"/>
      <c r="J7" s="782"/>
      <c r="K7" s="782"/>
      <c r="L7" s="782"/>
      <c r="M7" s="782"/>
      <c r="N7" s="783"/>
      <c r="O7" s="779"/>
      <c r="P7" s="30"/>
      <c r="Q7" s="30"/>
      <c r="R7" s="30"/>
      <c r="S7" s="30"/>
      <c r="T7" s="30"/>
      <c r="U7" s="30"/>
      <c r="V7" s="30"/>
      <c r="W7" s="30"/>
    </row>
    <row r="8" spans="1:23" ht="13.5">
      <c r="A8" s="784"/>
      <c r="B8" s="777"/>
      <c r="C8" s="785"/>
      <c r="D8" s="777"/>
      <c r="E8" s="777"/>
      <c r="F8" s="777"/>
      <c r="G8" s="777"/>
      <c r="H8" s="777"/>
      <c r="I8" s="777"/>
      <c r="J8" s="777"/>
      <c r="K8" s="777"/>
      <c r="L8" s="777"/>
      <c r="M8" s="777"/>
      <c r="N8" s="777"/>
      <c r="O8" s="786"/>
      <c r="P8" s="30"/>
      <c r="Q8" s="30"/>
      <c r="R8" s="30"/>
      <c r="S8" s="30"/>
      <c r="T8" s="30"/>
      <c r="U8" s="30"/>
      <c r="V8" s="30"/>
      <c r="W8" s="30"/>
    </row>
    <row r="9" spans="1:23" ht="14.25" thickBot="1">
      <c r="A9" s="787"/>
      <c r="B9" s="788"/>
      <c r="C9" s="789"/>
      <c r="D9" s="789"/>
      <c r="E9" s="788"/>
      <c r="F9" s="788"/>
      <c r="G9" s="788"/>
      <c r="H9" s="788"/>
      <c r="I9" s="788"/>
      <c r="J9" s="788"/>
      <c r="K9" s="789"/>
      <c r="L9" s="789"/>
      <c r="M9" s="788"/>
      <c r="N9" s="790" t="s">
        <v>67</v>
      </c>
      <c r="O9" s="791"/>
      <c r="P9" s="30"/>
      <c r="Q9" s="30"/>
      <c r="R9" s="30"/>
      <c r="S9" s="30"/>
      <c r="T9" s="30"/>
      <c r="U9" s="30"/>
      <c r="V9" s="30"/>
      <c r="W9" s="30"/>
    </row>
    <row r="10" spans="1:23" ht="14.25" thickBot="1">
      <c r="A10" s="792" t="s">
        <v>3</v>
      </c>
      <c r="B10" s="793" t="s">
        <v>37</v>
      </c>
      <c r="C10" s="793" t="s">
        <v>38</v>
      </c>
      <c r="D10" s="793" t="s">
        <v>39</v>
      </c>
      <c r="E10" s="793" t="s">
        <v>40</v>
      </c>
      <c r="F10" s="793" t="s">
        <v>41</v>
      </c>
      <c r="G10" s="793" t="s">
        <v>42</v>
      </c>
      <c r="H10" s="793" t="s">
        <v>43</v>
      </c>
      <c r="I10" s="793" t="s">
        <v>44</v>
      </c>
      <c r="J10" s="793" t="s">
        <v>45</v>
      </c>
      <c r="K10" s="793" t="s">
        <v>46</v>
      </c>
      <c r="L10" s="793" t="s">
        <v>47</v>
      </c>
      <c r="M10" s="793" t="s">
        <v>48</v>
      </c>
      <c r="N10" s="793" t="s">
        <v>49</v>
      </c>
      <c r="O10" s="794" t="s">
        <v>27</v>
      </c>
      <c r="P10" s="30"/>
      <c r="Q10" s="30"/>
      <c r="R10" s="30"/>
      <c r="S10" s="30"/>
      <c r="T10" s="30"/>
      <c r="U10" s="30"/>
      <c r="V10" s="30"/>
      <c r="W10" s="30"/>
    </row>
    <row r="11" spans="1:23" ht="13.5">
      <c r="A11" s="795">
        <v>1</v>
      </c>
      <c r="B11" s="796" t="s">
        <v>138</v>
      </c>
      <c r="C11" s="797"/>
      <c r="D11" s="797"/>
      <c r="E11" s="797"/>
      <c r="F11" s="797"/>
      <c r="G11" s="797"/>
      <c r="H11" s="797"/>
      <c r="I11" s="797"/>
      <c r="J11" s="797"/>
      <c r="K11" s="797"/>
      <c r="L11" s="797"/>
      <c r="M11" s="797"/>
      <c r="N11" s="797"/>
      <c r="O11" s="798"/>
      <c r="P11" s="30"/>
      <c r="Q11" s="30"/>
      <c r="R11" s="30"/>
      <c r="S11" s="30"/>
      <c r="T11" s="30"/>
      <c r="U11" s="30"/>
      <c r="V11" s="30"/>
      <c r="W11" s="30"/>
    </row>
    <row r="12" spans="1:23" ht="13.5">
      <c r="A12" s="799">
        <v>600</v>
      </c>
      <c r="B12" s="800" t="s">
        <v>4</v>
      </c>
      <c r="C12" s="801">
        <v>201000</v>
      </c>
      <c r="D12" s="801">
        <v>201000</v>
      </c>
      <c r="E12" s="801">
        <v>201000</v>
      </c>
      <c r="F12" s="801">
        <v>201000</v>
      </c>
      <c r="G12" s="801">
        <v>201000</v>
      </c>
      <c r="H12" s="801">
        <v>201000</v>
      </c>
      <c r="I12" s="801">
        <v>201000</v>
      </c>
      <c r="J12" s="801">
        <v>201000</v>
      </c>
      <c r="K12" s="801">
        <v>201000</v>
      </c>
      <c r="L12" s="801">
        <v>201000</v>
      </c>
      <c r="M12" s="801">
        <v>201000</v>
      </c>
      <c r="N12" s="801">
        <f>201000-2000</f>
        <v>199000</v>
      </c>
      <c r="O12" s="802">
        <f>SUM(C12:N12)</f>
        <v>2410000</v>
      </c>
      <c r="P12" s="32"/>
      <c r="Q12" s="30"/>
      <c r="R12" s="32"/>
      <c r="S12" s="30"/>
      <c r="T12" s="30"/>
      <c r="U12" s="30"/>
      <c r="V12" s="30"/>
      <c r="W12" s="30"/>
    </row>
    <row r="13" spans="1:23" ht="13.5">
      <c r="A13" s="803">
        <v>601</v>
      </c>
      <c r="B13" s="804" t="s">
        <v>29</v>
      </c>
      <c r="C13" s="805">
        <v>22500</v>
      </c>
      <c r="D13" s="805">
        <v>22500</v>
      </c>
      <c r="E13" s="805">
        <v>22500</v>
      </c>
      <c r="F13" s="805">
        <v>22500</v>
      </c>
      <c r="G13" s="805">
        <v>22500</v>
      </c>
      <c r="H13" s="805">
        <v>22500</v>
      </c>
      <c r="I13" s="805">
        <v>22500</v>
      </c>
      <c r="J13" s="805">
        <v>22500</v>
      </c>
      <c r="K13" s="805">
        <v>22500</v>
      </c>
      <c r="L13" s="805">
        <v>22500</v>
      </c>
      <c r="M13" s="805">
        <v>22500</v>
      </c>
      <c r="N13" s="805">
        <v>22500</v>
      </c>
      <c r="O13" s="802">
        <f>SUM(C13:N13)</f>
        <v>270000</v>
      </c>
      <c r="P13" s="32"/>
      <c r="Q13" s="30"/>
      <c r="R13" s="32"/>
      <c r="S13" s="30"/>
      <c r="T13" s="30"/>
      <c r="U13" s="30"/>
      <c r="V13" s="30"/>
      <c r="W13" s="30"/>
    </row>
    <row r="14" spans="1:23" ht="13.5">
      <c r="A14" s="803">
        <v>602</v>
      </c>
      <c r="B14" s="804" t="s">
        <v>50</v>
      </c>
      <c r="C14" s="805">
        <v>40000</v>
      </c>
      <c r="D14" s="805">
        <v>40000</v>
      </c>
      <c r="E14" s="805">
        <v>40000</v>
      </c>
      <c r="F14" s="805">
        <v>45000</v>
      </c>
      <c r="G14" s="805">
        <v>50000</v>
      </c>
      <c r="H14" s="805">
        <v>50000</v>
      </c>
      <c r="I14" s="805">
        <v>50000</v>
      </c>
      <c r="J14" s="805">
        <v>35000</v>
      </c>
      <c r="K14" s="805">
        <v>50000</v>
      </c>
      <c r="L14" s="805">
        <v>35000</v>
      </c>
      <c r="M14" s="805">
        <v>35000</v>
      </c>
      <c r="N14" s="805">
        <v>35000</v>
      </c>
      <c r="O14" s="802">
        <f>SUM(C14:N14)</f>
        <v>505000</v>
      </c>
      <c r="P14" s="32"/>
      <c r="Q14" s="30"/>
      <c r="R14" s="32"/>
      <c r="S14" s="30"/>
      <c r="T14" s="30"/>
      <c r="U14" s="30"/>
      <c r="V14" s="30"/>
      <c r="W14" s="30"/>
    </row>
    <row r="15" spans="1:23" ht="13.5">
      <c r="A15" s="803">
        <v>603</v>
      </c>
      <c r="B15" s="804" t="s">
        <v>5</v>
      </c>
      <c r="C15" s="805"/>
      <c r="D15" s="805"/>
      <c r="E15" s="805"/>
      <c r="F15" s="805"/>
      <c r="G15" s="805"/>
      <c r="H15" s="805"/>
      <c r="I15" s="805"/>
      <c r="J15" s="805"/>
      <c r="K15" s="805"/>
      <c r="L15" s="805"/>
      <c r="M15" s="805"/>
      <c r="N15" s="805"/>
      <c r="O15" s="802">
        <f>SUM(C15:N15)</f>
        <v>0</v>
      </c>
      <c r="P15" s="32"/>
      <c r="Q15" s="30"/>
      <c r="R15" s="32"/>
      <c r="S15" s="30"/>
      <c r="T15" s="30"/>
      <c r="U15" s="30"/>
      <c r="V15" s="30"/>
      <c r="W15" s="30"/>
    </row>
    <row r="16" spans="1:23" ht="13.5">
      <c r="A16" s="803">
        <v>604</v>
      </c>
      <c r="B16" s="804" t="s">
        <v>30</v>
      </c>
      <c r="C16" s="805"/>
      <c r="D16" s="805"/>
      <c r="E16" s="805"/>
      <c r="F16" s="805"/>
      <c r="G16" s="805"/>
      <c r="H16" s="805"/>
      <c r="I16" s="805"/>
      <c r="J16" s="805"/>
      <c r="K16" s="805"/>
      <c r="L16" s="805"/>
      <c r="M16" s="805"/>
      <c r="N16" s="805"/>
      <c r="O16" s="802">
        <f aca="true" t="shared" si="0" ref="O16:O21">SUM(C16:N16)</f>
        <v>0</v>
      </c>
      <c r="P16" s="32"/>
      <c r="Q16" s="30"/>
      <c r="R16" s="32"/>
      <c r="S16" s="30"/>
      <c r="T16" s="30"/>
      <c r="U16" s="30"/>
      <c r="V16" s="30"/>
      <c r="W16" s="30"/>
    </row>
    <row r="17" spans="1:23" ht="13.5">
      <c r="A17" s="803">
        <v>605</v>
      </c>
      <c r="B17" s="804" t="s">
        <v>31</v>
      </c>
      <c r="C17" s="805"/>
      <c r="D17" s="805"/>
      <c r="E17" s="805"/>
      <c r="F17" s="805"/>
      <c r="G17" s="805"/>
      <c r="H17" s="805"/>
      <c r="I17" s="805"/>
      <c r="J17" s="805"/>
      <c r="K17" s="805"/>
      <c r="L17" s="805"/>
      <c r="M17" s="805"/>
      <c r="N17" s="805"/>
      <c r="O17" s="802">
        <f t="shared" si="0"/>
        <v>0</v>
      </c>
      <c r="P17" s="30"/>
      <c r="Q17" s="30"/>
      <c r="R17" s="32"/>
      <c r="S17" s="30"/>
      <c r="T17" s="30"/>
      <c r="U17" s="30"/>
      <c r="V17" s="30"/>
      <c r="W17" s="30"/>
    </row>
    <row r="18" spans="1:23" ht="13.5">
      <c r="A18" s="803">
        <v>606</v>
      </c>
      <c r="B18" s="804" t="s">
        <v>32</v>
      </c>
      <c r="C18" s="805"/>
      <c r="D18" s="805"/>
      <c r="E18" s="805"/>
      <c r="F18" s="805"/>
      <c r="G18" s="805"/>
      <c r="H18" s="805"/>
      <c r="I18" s="805"/>
      <c r="J18" s="805"/>
      <c r="K18" s="805"/>
      <c r="L18" s="805"/>
      <c r="M18" s="805"/>
      <c r="N18" s="805"/>
      <c r="O18" s="802">
        <f t="shared" si="0"/>
        <v>0</v>
      </c>
      <c r="P18" s="30"/>
      <c r="Q18" s="30"/>
      <c r="R18" s="32"/>
      <c r="S18" s="30"/>
      <c r="T18" s="30"/>
      <c r="U18" s="30"/>
      <c r="V18" s="30"/>
      <c r="W18" s="30"/>
    </row>
    <row r="19" spans="1:23" ht="13.5">
      <c r="A19" s="803">
        <v>230</v>
      </c>
      <c r="B19" s="804" t="s">
        <v>34</v>
      </c>
      <c r="C19" s="805"/>
      <c r="D19" s="805"/>
      <c r="E19" s="806"/>
      <c r="F19" s="806"/>
      <c r="G19" s="806"/>
      <c r="H19" s="806"/>
      <c r="I19" s="806"/>
      <c r="J19" s="806"/>
      <c r="K19" s="806"/>
      <c r="L19" s="806"/>
      <c r="M19" s="806"/>
      <c r="N19" s="806"/>
      <c r="O19" s="807">
        <f t="shared" si="0"/>
        <v>0</v>
      </c>
      <c r="P19" s="30"/>
      <c r="Q19" s="30"/>
      <c r="R19" s="32"/>
      <c r="S19" s="30"/>
      <c r="T19" s="30"/>
      <c r="U19" s="30"/>
      <c r="V19" s="30"/>
      <c r="W19" s="30"/>
    </row>
    <row r="20" spans="1:23" ht="13.5">
      <c r="A20" s="803">
        <v>231</v>
      </c>
      <c r="B20" s="804" t="s">
        <v>33</v>
      </c>
      <c r="C20" s="805"/>
      <c r="D20" s="805"/>
      <c r="E20" s="806">
        <v>25000</v>
      </c>
      <c r="F20" s="806">
        <v>25000</v>
      </c>
      <c r="G20" s="806">
        <v>25000</v>
      </c>
      <c r="H20" s="806">
        <v>25000</v>
      </c>
      <c r="I20" s="806">
        <v>25000</v>
      </c>
      <c r="J20" s="806">
        <v>25000</v>
      </c>
      <c r="K20" s="806">
        <v>25000</v>
      </c>
      <c r="L20" s="806">
        <v>24500</v>
      </c>
      <c r="M20" s="806"/>
      <c r="N20" s="806"/>
      <c r="O20" s="807">
        <f t="shared" si="0"/>
        <v>199500</v>
      </c>
      <c r="P20" s="32"/>
      <c r="Q20" s="30"/>
      <c r="R20" s="32"/>
      <c r="S20" s="30"/>
      <c r="T20" s="30"/>
      <c r="U20" s="30"/>
      <c r="V20" s="30"/>
      <c r="W20" s="30"/>
    </row>
    <row r="21" spans="1:23" ht="13.5">
      <c r="A21" s="803">
        <v>230</v>
      </c>
      <c r="B21" s="804" t="s">
        <v>35</v>
      </c>
      <c r="C21" s="805"/>
      <c r="D21" s="805"/>
      <c r="E21" s="806"/>
      <c r="F21" s="806"/>
      <c r="G21" s="806"/>
      <c r="H21" s="806"/>
      <c r="I21" s="806"/>
      <c r="J21" s="806"/>
      <c r="K21" s="806"/>
      <c r="L21" s="806"/>
      <c r="M21" s="806"/>
      <c r="N21" s="806"/>
      <c r="O21" s="807">
        <f t="shared" si="0"/>
        <v>0</v>
      </c>
      <c r="P21" s="30"/>
      <c r="Q21" s="30"/>
      <c r="R21" s="32"/>
      <c r="S21" s="30"/>
      <c r="T21" s="30"/>
      <c r="U21" s="30"/>
      <c r="V21" s="30"/>
      <c r="W21" s="30"/>
    </row>
    <row r="22" spans="1:23" ht="14.25" thickBot="1">
      <c r="A22" s="808">
        <v>231</v>
      </c>
      <c r="B22" s="809" t="s">
        <v>36</v>
      </c>
      <c r="C22" s="810"/>
      <c r="D22" s="810"/>
      <c r="E22" s="804"/>
      <c r="F22" s="804"/>
      <c r="G22" s="804"/>
      <c r="H22" s="804"/>
      <c r="I22" s="804"/>
      <c r="J22" s="804"/>
      <c r="K22" s="810"/>
      <c r="L22" s="810"/>
      <c r="M22" s="810"/>
      <c r="N22" s="810"/>
      <c r="O22" s="802">
        <f>SUM(C22:N22)</f>
        <v>0</v>
      </c>
      <c r="P22" s="30"/>
      <c r="Q22" s="30"/>
      <c r="R22" s="32"/>
      <c r="S22" s="30"/>
      <c r="T22" s="30"/>
      <c r="U22" s="30"/>
      <c r="V22" s="30"/>
      <c r="W22" s="30"/>
    </row>
    <row r="23" spans="1:23" s="144" customFormat="1" ht="14.25" thickBot="1">
      <c r="A23" s="792"/>
      <c r="B23" s="811" t="s">
        <v>70</v>
      </c>
      <c r="C23" s="812">
        <f>SUM(C12:C22)</f>
        <v>263500</v>
      </c>
      <c r="D23" s="812">
        <f aca="true" t="shared" si="1" ref="D23:O23">SUM(D12:D22)</f>
        <v>263500</v>
      </c>
      <c r="E23" s="812">
        <f t="shared" si="1"/>
        <v>288500</v>
      </c>
      <c r="F23" s="812">
        <f t="shared" si="1"/>
        <v>293500</v>
      </c>
      <c r="G23" s="812">
        <f t="shared" si="1"/>
        <v>298500</v>
      </c>
      <c r="H23" s="812">
        <f t="shared" si="1"/>
        <v>298500</v>
      </c>
      <c r="I23" s="812">
        <f t="shared" si="1"/>
        <v>298500</v>
      </c>
      <c r="J23" s="812">
        <f t="shared" si="1"/>
        <v>283500</v>
      </c>
      <c r="K23" s="812">
        <f t="shared" si="1"/>
        <v>298500</v>
      </c>
      <c r="L23" s="812">
        <f t="shared" si="1"/>
        <v>283000</v>
      </c>
      <c r="M23" s="812">
        <f t="shared" si="1"/>
        <v>258500</v>
      </c>
      <c r="N23" s="812">
        <f t="shared" si="1"/>
        <v>256500</v>
      </c>
      <c r="O23" s="812">
        <f t="shared" si="1"/>
        <v>3384500</v>
      </c>
      <c r="P23" s="143"/>
      <c r="Q23" s="143"/>
      <c r="R23" s="32"/>
      <c r="S23" s="143"/>
      <c r="T23" s="143"/>
      <c r="U23" s="143"/>
      <c r="V23" s="143"/>
      <c r="W23" s="143"/>
    </row>
    <row r="24" spans="1:23" ht="14.25" thickBot="1">
      <c r="A24" s="813">
        <v>2</v>
      </c>
      <c r="B24" s="814" t="s">
        <v>139</v>
      </c>
      <c r="C24" s="815"/>
      <c r="D24" s="815"/>
      <c r="E24" s="815"/>
      <c r="F24" s="815"/>
      <c r="G24" s="815"/>
      <c r="H24" s="815"/>
      <c r="I24" s="815"/>
      <c r="J24" s="815"/>
      <c r="K24" s="815"/>
      <c r="L24" s="815"/>
      <c r="M24" s="815"/>
      <c r="N24" s="815"/>
      <c r="O24" s="816"/>
      <c r="P24" s="30"/>
      <c r="Q24" s="30"/>
      <c r="R24" s="32"/>
      <c r="S24" s="30"/>
      <c r="T24" s="30"/>
      <c r="U24" s="30"/>
      <c r="V24" s="30"/>
      <c r="W24" s="30"/>
    </row>
    <row r="25" spans="1:23" ht="13.5">
      <c r="A25" s="817">
        <v>600</v>
      </c>
      <c r="B25" s="818" t="s">
        <v>4</v>
      </c>
      <c r="C25" s="819">
        <v>15800</v>
      </c>
      <c r="D25" s="819">
        <v>15800</v>
      </c>
      <c r="E25" s="819">
        <v>15800</v>
      </c>
      <c r="F25" s="819">
        <v>15800</v>
      </c>
      <c r="G25" s="819">
        <v>15800</v>
      </c>
      <c r="H25" s="819">
        <v>15800</v>
      </c>
      <c r="I25" s="819">
        <v>15800</v>
      </c>
      <c r="J25" s="819">
        <v>15800</v>
      </c>
      <c r="K25" s="819">
        <v>15800</v>
      </c>
      <c r="L25" s="819">
        <v>15800</v>
      </c>
      <c r="M25" s="819">
        <v>15800</v>
      </c>
      <c r="N25" s="819">
        <f>15000-300</f>
        <v>14700</v>
      </c>
      <c r="O25" s="820">
        <f>SUM(C25:N25)</f>
        <v>188500</v>
      </c>
      <c r="P25" s="32"/>
      <c r="Q25" s="30"/>
      <c r="R25" s="32"/>
      <c r="S25" s="30"/>
      <c r="T25" s="30"/>
      <c r="U25" s="30"/>
      <c r="V25" s="30"/>
      <c r="W25" s="30"/>
    </row>
    <row r="26" spans="1:23" ht="13.5">
      <c r="A26" s="803">
        <v>601</v>
      </c>
      <c r="B26" s="804" t="s">
        <v>29</v>
      </c>
      <c r="C26" s="805">
        <v>2300</v>
      </c>
      <c r="D26" s="805">
        <v>2300</v>
      </c>
      <c r="E26" s="805">
        <v>2300</v>
      </c>
      <c r="F26" s="805">
        <v>2300</v>
      </c>
      <c r="G26" s="805">
        <v>2300</v>
      </c>
      <c r="H26" s="805">
        <v>2300</v>
      </c>
      <c r="I26" s="805">
        <v>2300</v>
      </c>
      <c r="J26" s="805">
        <v>2300</v>
      </c>
      <c r="K26" s="805">
        <v>2300</v>
      </c>
      <c r="L26" s="805">
        <v>2300</v>
      </c>
      <c r="M26" s="805">
        <v>2300</v>
      </c>
      <c r="N26" s="805">
        <v>2200</v>
      </c>
      <c r="O26" s="821">
        <f>SUM(C26:N26)</f>
        <v>27500</v>
      </c>
      <c r="P26" s="32"/>
      <c r="Q26" s="30"/>
      <c r="R26" s="32"/>
      <c r="S26" s="30"/>
      <c r="T26" s="30"/>
      <c r="U26" s="30"/>
      <c r="V26" s="30"/>
      <c r="W26" s="30"/>
    </row>
    <row r="27" spans="1:23" ht="13.5">
      <c r="A27" s="803">
        <v>602</v>
      </c>
      <c r="B27" s="804" t="s">
        <v>50</v>
      </c>
      <c r="C27" s="805">
        <v>4000</v>
      </c>
      <c r="D27" s="805">
        <v>5000</v>
      </c>
      <c r="E27" s="805">
        <v>5000</v>
      </c>
      <c r="F27" s="805">
        <v>6000</v>
      </c>
      <c r="G27" s="805">
        <v>6000</v>
      </c>
      <c r="H27" s="805">
        <v>6000</v>
      </c>
      <c r="I27" s="805">
        <v>6000</v>
      </c>
      <c r="J27" s="805">
        <v>4000</v>
      </c>
      <c r="K27" s="805">
        <v>6000</v>
      </c>
      <c r="L27" s="805">
        <v>5000</v>
      </c>
      <c r="M27" s="805">
        <v>3400</v>
      </c>
      <c r="N27" s="805">
        <v>2600</v>
      </c>
      <c r="O27" s="821">
        <f>SUM(C27:N27)</f>
        <v>59000</v>
      </c>
      <c r="P27" s="32"/>
      <c r="Q27" s="30"/>
      <c r="R27" s="32"/>
      <c r="S27" s="30"/>
      <c r="T27" s="30"/>
      <c r="U27" s="30"/>
      <c r="V27" s="30"/>
      <c r="W27" s="30"/>
    </row>
    <row r="28" spans="1:23" ht="13.5">
      <c r="A28" s="803">
        <v>603</v>
      </c>
      <c r="B28" s="804" t="s">
        <v>5</v>
      </c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805"/>
      <c r="O28" s="821">
        <f aca="true" t="shared" si="2" ref="O28:O34">SUM(C28:N28)</f>
        <v>0</v>
      </c>
      <c r="P28" s="30"/>
      <c r="Q28" s="30"/>
      <c r="R28" s="32"/>
      <c r="S28" s="30"/>
      <c r="T28" s="30"/>
      <c r="U28" s="30"/>
      <c r="V28" s="30"/>
      <c r="W28" s="30"/>
    </row>
    <row r="29" spans="1:23" ht="13.5">
      <c r="A29" s="803">
        <v>604</v>
      </c>
      <c r="B29" s="804" t="s">
        <v>30</v>
      </c>
      <c r="C29" s="805"/>
      <c r="D29" s="805"/>
      <c r="E29" s="805"/>
      <c r="F29" s="805"/>
      <c r="G29" s="805"/>
      <c r="H29" s="805"/>
      <c r="I29" s="805"/>
      <c r="J29" s="805"/>
      <c r="K29" s="805"/>
      <c r="L29" s="805"/>
      <c r="M29" s="805"/>
      <c r="N29" s="805"/>
      <c r="O29" s="821">
        <f t="shared" si="2"/>
        <v>0</v>
      </c>
      <c r="P29" s="30"/>
      <c r="Q29" s="30"/>
      <c r="R29" s="32"/>
      <c r="S29" s="30"/>
      <c r="T29" s="30"/>
      <c r="U29" s="30"/>
      <c r="V29" s="30"/>
      <c r="W29" s="30"/>
    </row>
    <row r="30" spans="1:23" ht="13.5">
      <c r="A30" s="803">
        <v>605</v>
      </c>
      <c r="B30" s="804" t="s">
        <v>31</v>
      </c>
      <c r="C30" s="805"/>
      <c r="D30" s="805"/>
      <c r="E30" s="805"/>
      <c r="F30" s="805"/>
      <c r="G30" s="805"/>
      <c r="H30" s="805"/>
      <c r="I30" s="805"/>
      <c r="J30" s="805"/>
      <c r="K30" s="805"/>
      <c r="L30" s="805"/>
      <c r="M30" s="805"/>
      <c r="N30" s="805"/>
      <c r="O30" s="821">
        <f t="shared" si="2"/>
        <v>0</v>
      </c>
      <c r="P30" s="30"/>
      <c r="Q30" s="30"/>
      <c r="R30" s="30"/>
      <c r="S30" s="30"/>
      <c r="T30" s="30"/>
      <c r="U30" s="30"/>
      <c r="V30" s="30"/>
      <c r="W30" s="30"/>
    </row>
    <row r="31" spans="1:23" ht="13.5">
      <c r="A31" s="803">
        <v>606</v>
      </c>
      <c r="B31" s="804" t="s">
        <v>32</v>
      </c>
      <c r="C31" s="805"/>
      <c r="D31" s="805"/>
      <c r="E31" s="805"/>
      <c r="F31" s="805"/>
      <c r="G31" s="805"/>
      <c r="H31" s="805"/>
      <c r="I31" s="805"/>
      <c r="J31" s="805"/>
      <c r="K31" s="805"/>
      <c r="L31" s="805"/>
      <c r="M31" s="805"/>
      <c r="N31" s="805"/>
      <c r="O31" s="821">
        <f t="shared" si="2"/>
        <v>0</v>
      </c>
      <c r="P31" s="30"/>
      <c r="Q31" s="30"/>
      <c r="R31" s="30"/>
      <c r="S31" s="30"/>
      <c r="T31" s="30"/>
      <c r="U31" s="30"/>
      <c r="V31" s="30"/>
      <c r="W31" s="30"/>
    </row>
    <row r="32" spans="1:23" ht="13.5">
      <c r="A32" s="803">
        <v>230</v>
      </c>
      <c r="B32" s="804" t="s">
        <v>34</v>
      </c>
      <c r="C32" s="805"/>
      <c r="D32" s="805"/>
      <c r="E32" s="806"/>
      <c r="F32" s="806"/>
      <c r="G32" s="806"/>
      <c r="H32" s="806"/>
      <c r="I32" s="806"/>
      <c r="J32" s="806"/>
      <c r="K32" s="806"/>
      <c r="L32" s="806"/>
      <c r="M32" s="806"/>
      <c r="N32" s="806"/>
      <c r="O32" s="822">
        <f t="shared" si="2"/>
        <v>0</v>
      </c>
      <c r="P32" s="30"/>
      <c r="Q32" s="30"/>
      <c r="R32" s="30"/>
      <c r="S32" s="30"/>
      <c r="T32" s="30"/>
      <c r="U32" s="30"/>
      <c r="V32" s="30"/>
      <c r="W32" s="30"/>
    </row>
    <row r="33" spans="1:23" ht="13.5">
      <c r="A33" s="803">
        <v>231</v>
      </c>
      <c r="B33" s="804" t="s">
        <v>33</v>
      </c>
      <c r="C33" s="805">
        <v>6500</v>
      </c>
      <c r="D33" s="805">
        <v>6500</v>
      </c>
      <c r="E33" s="806">
        <v>6500</v>
      </c>
      <c r="F33" s="806">
        <v>11000</v>
      </c>
      <c r="G33" s="806">
        <v>11000</v>
      </c>
      <c r="H33" s="806">
        <v>10300</v>
      </c>
      <c r="I33" s="806">
        <v>10500</v>
      </c>
      <c r="J33" s="806">
        <v>10000</v>
      </c>
      <c r="K33" s="806"/>
      <c r="L33" s="806"/>
      <c r="M33" s="806"/>
      <c r="N33" s="806"/>
      <c r="O33" s="822">
        <f t="shared" si="2"/>
        <v>72300</v>
      </c>
      <c r="P33" s="32"/>
      <c r="Q33" s="30"/>
      <c r="R33" s="30"/>
      <c r="S33" s="30"/>
      <c r="T33" s="30"/>
      <c r="U33" s="30"/>
      <c r="V33" s="30"/>
      <c r="W33" s="30"/>
    </row>
    <row r="34" spans="1:23" ht="13.5">
      <c r="A34" s="803">
        <v>230</v>
      </c>
      <c r="B34" s="804" t="s">
        <v>35</v>
      </c>
      <c r="C34" s="805"/>
      <c r="D34" s="805"/>
      <c r="E34" s="805"/>
      <c r="F34" s="805"/>
      <c r="G34" s="805"/>
      <c r="H34" s="805"/>
      <c r="I34" s="805"/>
      <c r="J34" s="805"/>
      <c r="K34" s="805"/>
      <c r="L34" s="805"/>
      <c r="M34" s="805"/>
      <c r="N34" s="805"/>
      <c r="O34" s="821">
        <f t="shared" si="2"/>
        <v>0</v>
      </c>
      <c r="P34" s="30"/>
      <c r="Q34" s="30"/>
      <c r="R34" s="30"/>
      <c r="S34" s="30"/>
      <c r="T34" s="30"/>
      <c r="U34" s="30"/>
      <c r="V34" s="30"/>
      <c r="W34" s="30"/>
    </row>
    <row r="35" spans="1:23" ht="14.25" thickBot="1">
      <c r="A35" s="808">
        <v>231</v>
      </c>
      <c r="B35" s="809" t="s">
        <v>36</v>
      </c>
      <c r="C35" s="810"/>
      <c r="D35" s="810"/>
      <c r="E35" s="810"/>
      <c r="F35" s="810"/>
      <c r="G35" s="810"/>
      <c r="H35" s="810"/>
      <c r="I35" s="810"/>
      <c r="J35" s="810"/>
      <c r="K35" s="810"/>
      <c r="L35" s="810"/>
      <c r="M35" s="810"/>
      <c r="N35" s="810"/>
      <c r="O35" s="823"/>
      <c r="P35" s="32"/>
      <c r="Q35" s="30"/>
      <c r="R35" s="30"/>
      <c r="S35" s="30"/>
      <c r="T35" s="30"/>
      <c r="U35" s="30"/>
      <c r="V35" s="30"/>
      <c r="W35" s="30"/>
    </row>
    <row r="36" spans="1:23" s="144" customFormat="1" ht="14.25" thickBot="1">
      <c r="A36" s="792"/>
      <c r="B36" s="824" t="s">
        <v>71</v>
      </c>
      <c r="C36" s="812">
        <f>SUM(C25:C35)</f>
        <v>28600</v>
      </c>
      <c r="D36" s="812">
        <f aca="true" t="shared" si="3" ref="D36:O36">SUM(D25:D35)</f>
        <v>29600</v>
      </c>
      <c r="E36" s="812">
        <f t="shared" si="3"/>
        <v>29600</v>
      </c>
      <c r="F36" s="812">
        <f t="shared" si="3"/>
        <v>35100</v>
      </c>
      <c r="G36" s="812">
        <f t="shared" si="3"/>
        <v>35100</v>
      </c>
      <c r="H36" s="812">
        <f t="shared" si="3"/>
        <v>34400</v>
      </c>
      <c r="I36" s="812">
        <f t="shared" si="3"/>
        <v>34600</v>
      </c>
      <c r="J36" s="812">
        <f t="shared" si="3"/>
        <v>32100</v>
      </c>
      <c r="K36" s="812">
        <f t="shared" si="3"/>
        <v>24100</v>
      </c>
      <c r="L36" s="812">
        <f t="shared" si="3"/>
        <v>23100</v>
      </c>
      <c r="M36" s="812">
        <f t="shared" si="3"/>
        <v>21500</v>
      </c>
      <c r="N36" s="812">
        <f t="shared" si="3"/>
        <v>19500</v>
      </c>
      <c r="O36" s="812">
        <f t="shared" si="3"/>
        <v>347300</v>
      </c>
      <c r="P36" s="143"/>
      <c r="Q36" s="143"/>
      <c r="R36" s="143"/>
      <c r="S36" s="143"/>
      <c r="T36" s="143"/>
      <c r="U36" s="143"/>
      <c r="V36" s="143"/>
      <c r="W36" s="143"/>
    </row>
    <row r="37" spans="1:23" ht="13.5" hidden="1">
      <c r="A37" s="795">
        <v>3</v>
      </c>
      <c r="B37" s="796" t="s">
        <v>18</v>
      </c>
      <c r="C37" s="825"/>
      <c r="D37" s="825"/>
      <c r="E37" s="825"/>
      <c r="F37" s="825"/>
      <c r="G37" s="825"/>
      <c r="H37" s="825"/>
      <c r="I37" s="825"/>
      <c r="J37" s="825"/>
      <c r="K37" s="825"/>
      <c r="L37" s="825"/>
      <c r="M37" s="825"/>
      <c r="N37" s="825"/>
      <c r="O37" s="826"/>
      <c r="P37" s="30"/>
      <c r="Q37" s="30"/>
      <c r="R37" s="30"/>
      <c r="S37" s="30"/>
      <c r="T37" s="30"/>
      <c r="U37" s="30"/>
      <c r="V37" s="30"/>
      <c r="W37" s="30"/>
    </row>
    <row r="38" spans="1:23" ht="13.5" hidden="1">
      <c r="A38" s="799">
        <v>600</v>
      </c>
      <c r="B38" s="800" t="s">
        <v>4</v>
      </c>
      <c r="C38" s="801"/>
      <c r="D38" s="801"/>
      <c r="E38" s="801"/>
      <c r="F38" s="801"/>
      <c r="G38" s="801"/>
      <c r="H38" s="801"/>
      <c r="I38" s="801"/>
      <c r="J38" s="801"/>
      <c r="K38" s="801"/>
      <c r="L38" s="801"/>
      <c r="M38" s="801"/>
      <c r="N38" s="801"/>
      <c r="O38" s="802"/>
      <c r="P38" s="30"/>
      <c r="Q38" s="30"/>
      <c r="R38" s="30"/>
      <c r="S38" s="30"/>
      <c r="T38" s="30"/>
      <c r="U38" s="30"/>
      <c r="V38" s="30"/>
      <c r="W38" s="30"/>
    </row>
    <row r="39" spans="1:23" ht="13.5" hidden="1">
      <c r="A39" s="803">
        <v>601</v>
      </c>
      <c r="B39" s="804" t="s">
        <v>29</v>
      </c>
      <c r="C39" s="805"/>
      <c r="D39" s="805"/>
      <c r="E39" s="805"/>
      <c r="F39" s="805"/>
      <c r="G39" s="805"/>
      <c r="H39" s="805"/>
      <c r="I39" s="805"/>
      <c r="J39" s="805"/>
      <c r="K39" s="805"/>
      <c r="L39" s="805"/>
      <c r="M39" s="805"/>
      <c r="N39" s="805"/>
      <c r="O39" s="821"/>
      <c r="P39" s="30"/>
      <c r="Q39" s="30"/>
      <c r="R39" s="30"/>
      <c r="S39" s="30"/>
      <c r="T39" s="30"/>
      <c r="U39" s="30"/>
      <c r="V39" s="30"/>
      <c r="W39" s="30"/>
    </row>
    <row r="40" spans="1:23" ht="13.5" hidden="1">
      <c r="A40" s="803">
        <v>602</v>
      </c>
      <c r="B40" s="804" t="s">
        <v>50</v>
      </c>
      <c r="C40" s="805"/>
      <c r="D40" s="805"/>
      <c r="E40" s="805"/>
      <c r="F40" s="805"/>
      <c r="G40" s="805"/>
      <c r="H40" s="805"/>
      <c r="I40" s="805"/>
      <c r="J40" s="805"/>
      <c r="K40" s="805"/>
      <c r="L40" s="805"/>
      <c r="M40" s="805"/>
      <c r="N40" s="805"/>
      <c r="O40" s="821"/>
      <c r="P40" s="30"/>
      <c r="Q40" s="30"/>
      <c r="R40" s="30"/>
      <c r="S40" s="30"/>
      <c r="T40" s="30"/>
      <c r="U40" s="30"/>
      <c r="V40" s="30"/>
      <c r="W40" s="30"/>
    </row>
    <row r="41" spans="1:23" ht="13.5" hidden="1">
      <c r="A41" s="803">
        <v>603</v>
      </c>
      <c r="B41" s="804" t="s">
        <v>5</v>
      </c>
      <c r="C41" s="805"/>
      <c r="D41" s="805"/>
      <c r="E41" s="805"/>
      <c r="F41" s="805"/>
      <c r="G41" s="805"/>
      <c r="H41" s="805"/>
      <c r="I41" s="805"/>
      <c r="J41" s="805"/>
      <c r="K41" s="805"/>
      <c r="L41" s="805"/>
      <c r="M41" s="805"/>
      <c r="N41" s="805"/>
      <c r="O41" s="821"/>
      <c r="P41" s="30"/>
      <c r="Q41" s="30"/>
      <c r="R41" s="30"/>
      <c r="S41" s="30"/>
      <c r="T41" s="30"/>
      <c r="U41" s="30"/>
      <c r="V41" s="30"/>
      <c r="W41" s="30"/>
    </row>
    <row r="42" spans="1:23" ht="13.5" hidden="1">
      <c r="A42" s="803">
        <v>604</v>
      </c>
      <c r="B42" s="804" t="s">
        <v>30</v>
      </c>
      <c r="C42" s="805"/>
      <c r="D42" s="805"/>
      <c r="E42" s="805"/>
      <c r="F42" s="805"/>
      <c r="G42" s="805"/>
      <c r="H42" s="805"/>
      <c r="I42" s="805"/>
      <c r="J42" s="805"/>
      <c r="K42" s="805"/>
      <c r="L42" s="805"/>
      <c r="M42" s="805"/>
      <c r="N42" s="805"/>
      <c r="O42" s="821"/>
      <c r="P42" s="30"/>
      <c r="Q42" s="30"/>
      <c r="R42" s="30"/>
      <c r="S42" s="30"/>
      <c r="T42" s="30"/>
      <c r="U42" s="30"/>
      <c r="V42" s="30"/>
      <c r="W42" s="30"/>
    </row>
    <row r="43" spans="1:23" ht="13.5" hidden="1">
      <c r="A43" s="803">
        <v>605</v>
      </c>
      <c r="B43" s="804" t="s">
        <v>31</v>
      </c>
      <c r="C43" s="805"/>
      <c r="D43" s="805"/>
      <c r="E43" s="805"/>
      <c r="F43" s="805"/>
      <c r="G43" s="805"/>
      <c r="H43" s="805"/>
      <c r="I43" s="805"/>
      <c r="J43" s="805"/>
      <c r="K43" s="805"/>
      <c r="L43" s="805"/>
      <c r="M43" s="805"/>
      <c r="N43" s="805"/>
      <c r="O43" s="821"/>
      <c r="P43" s="30"/>
      <c r="Q43" s="30"/>
      <c r="R43" s="30"/>
      <c r="S43" s="30"/>
      <c r="T43" s="30"/>
      <c r="U43" s="30"/>
      <c r="V43" s="30"/>
      <c r="W43" s="30"/>
    </row>
    <row r="44" spans="1:23" ht="13.5" hidden="1">
      <c r="A44" s="803">
        <v>606</v>
      </c>
      <c r="B44" s="804" t="s">
        <v>32</v>
      </c>
      <c r="C44" s="805"/>
      <c r="D44" s="805"/>
      <c r="E44" s="805"/>
      <c r="F44" s="805"/>
      <c r="G44" s="805"/>
      <c r="H44" s="805"/>
      <c r="I44" s="805"/>
      <c r="J44" s="805"/>
      <c r="K44" s="805"/>
      <c r="L44" s="805"/>
      <c r="M44" s="805"/>
      <c r="N44" s="805"/>
      <c r="O44" s="821"/>
      <c r="P44" s="30"/>
      <c r="Q44" s="30"/>
      <c r="R44" s="30"/>
      <c r="S44" s="30"/>
      <c r="T44" s="30"/>
      <c r="U44" s="30"/>
      <c r="V44" s="30"/>
      <c r="W44" s="30"/>
    </row>
    <row r="45" spans="1:23" ht="13.5" hidden="1">
      <c r="A45" s="803">
        <v>230</v>
      </c>
      <c r="B45" s="804" t="s">
        <v>34</v>
      </c>
      <c r="C45" s="805"/>
      <c r="D45" s="805"/>
      <c r="E45" s="805"/>
      <c r="F45" s="805"/>
      <c r="G45" s="805"/>
      <c r="H45" s="805"/>
      <c r="I45" s="805"/>
      <c r="J45" s="805"/>
      <c r="K45" s="805"/>
      <c r="L45" s="805"/>
      <c r="M45" s="805"/>
      <c r="N45" s="805"/>
      <c r="O45" s="821"/>
      <c r="P45" s="30"/>
      <c r="Q45" s="30"/>
      <c r="R45" s="30"/>
      <c r="S45" s="30"/>
      <c r="T45" s="30"/>
      <c r="U45" s="30"/>
      <c r="V45" s="30"/>
      <c r="W45" s="30"/>
    </row>
    <row r="46" spans="1:23" ht="13.5" hidden="1">
      <c r="A46" s="803">
        <v>231</v>
      </c>
      <c r="B46" s="804" t="s">
        <v>33</v>
      </c>
      <c r="C46" s="805"/>
      <c r="D46" s="805"/>
      <c r="E46" s="805"/>
      <c r="F46" s="805"/>
      <c r="G46" s="805"/>
      <c r="H46" s="805"/>
      <c r="I46" s="805"/>
      <c r="J46" s="805"/>
      <c r="K46" s="805"/>
      <c r="L46" s="805"/>
      <c r="M46" s="805"/>
      <c r="N46" s="805"/>
      <c r="O46" s="821"/>
      <c r="P46" s="30"/>
      <c r="Q46" s="30"/>
      <c r="R46" s="30"/>
      <c r="S46" s="30"/>
      <c r="T46" s="30"/>
      <c r="U46" s="30"/>
      <c r="V46" s="30"/>
      <c r="W46" s="30"/>
    </row>
    <row r="47" spans="1:23" ht="13.5" hidden="1">
      <c r="A47" s="803">
        <v>230</v>
      </c>
      <c r="B47" s="804" t="s">
        <v>35</v>
      </c>
      <c r="C47" s="805"/>
      <c r="D47" s="805"/>
      <c r="E47" s="805"/>
      <c r="F47" s="805"/>
      <c r="G47" s="805"/>
      <c r="H47" s="805"/>
      <c r="I47" s="805"/>
      <c r="J47" s="805"/>
      <c r="K47" s="805"/>
      <c r="L47" s="805"/>
      <c r="M47" s="805"/>
      <c r="N47" s="805"/>
      <c r="O47" s="821"/>
      <c r="P47" s="30"/>
      <c r="Q47" s="30"/>
      <c r="R47" s="30"/>
      <c r="S47" s="30"/>
      <c r="T47" s="30"/>
      <c r="U47" s="30"/>
      <c r="V47" s="30"/>
      <c r="W47" s="30"/>
    </row>
    <row r="48" spans="1:23" ht="13.5" hidden="1">
      <c r="A48" s="827">
        <v>231</v>
      </c>
      <c r="B48" s="828" t="s">
        <v>36</v>
      </c>
      <c r="C48" s="829"/>
      <c r="D48" s="829"/>
      <c r="E48" s="829"/>
      <c r="F48" s="829"/>
      <c r="G48" s="829"/>
      <c r="H48" s="829"/>
      <c r="I48" s="829"/>
      <c r="J48" s="829"/>
      <c r="K48" s="829"/>
      <c r="L48" s="829"/>
      <c r="M48" s="829"/>
      <c r="N48" s="829"/>
      <c r="O48" s="830"/>
      <c r="P48" s="30"/>
      <c r="Q48" s="30"/>
      <c r="R48" s="30"/>
      <c r="S48" s="30"/>
      <c r="T48" s="30"/>
      <c r="U48" s="30"/>
      <c r="V48" s="30"/>
      <c r="W48" s="30"/>
    </row>
    <row r="49" spans="1:23" ht="13.5" hidden="1">
      <c r="A49" s="831"/>
      <c r="B49" s="832" t="s">
        <v>72</v>
      </c>
      <c r="C49" s="833"/>
      <c r="D49" s="833"/>
      <c r="E49" s="833"/>
      <c r="F49" s="833"/>
      <c r="G49" s="833"/>
      <c r="H49" s="833"/>
      <c r="I49" s="833"/>
      <c r="J49" s="833"/>
      <c r="K49" s="833"/>
      <c r="L49" s="833"/>
      <c r="M49" s="833"/>
      <c r="N49" s="833"/>
      <c r="O49" s="834"/>
      <c r="P49" s="30"/>
      <c r="Q49" s="30"/>
      <c r="R49" s="30"/>
      <c r="S49" s="30"/>
      <c r="T49" s="30"/>
      <c r="U49" s="30"/>
      <c r="V49" s="30"/>
      <c r="W49" s="30"/>
    </row>
    <row r="50" spans="1:23" s="144" customFormat="1" ht="14.25" thickBot="1">
      <c r="A50" s="835" t="s">
        <v>289</v>
      </c>
      <c r="B50" s="836"/>
      <c r="C50" s="837">
        <f>C36+C23</f>
        <v>292100</v>
      </c>
      <c r="D50" s="837">
        <f aca="true" t="shared" si="4" ref="D50:O50">D36+D23</f>
        <v>293100</v>
      </c>
      <c r="E50" s="837">
        <f t="shared" si="4"/>
        <v>318100</v>
      </c>
      <c r="F50" s="837">
        <f t="shared" si="4"/>
        <v>328600</v>
      </c>
      <c r="G50" s="837">
        <f t="shared" si="4"/>
        <v>333600</v>
      </c>
      <c r="H50" s="837">
        <f t="shared" si="4"/>
        <v>332900</v>
      </c>
      <c r="I50" s="837">
        <f t="shared" si="4"/>
        <v>333100</v>
      </c>
      <c r="J50" s="837">
        <f t="shared" si="4"/>
        <v>315600</v>
      </c>
      <c r="K50" s="837">
        <f t="shared" si="4"/>
        <v>322600</v>
      </c>
      <c r="L50" s="837">
        <f t="shared" si="4"/>
        <v>306100</v>
      </c>
      <c r="M50" s="837">
        <f t="shared" si="4"/>
        <v>280000</v>
      </c>
      <c r="N50" s="837">
        <f t="shared" si="4"/>
        <v>276000</v>
      </c>
      <c r="O50" s="838">
        <f t="shared" si="4"/>
        <v>3731800</v>
      </c>
      <c r="P50" s="143"/>
      <c r="Q50" s="143"/>
      <c r="R50" s="143"/>
      <c r="S50" s="143"/>
      <c r="T50" s="143"/>
      <c r="U50" s="143"/>
      <c r="V50" s="143"/>
      <c r="W50" s="143"/>
    </row>
    <row r="51" spans="1:23" ht="13.5">
      <c r="A51" s="839"/>
      <c r="B51" s="839"/>
      <c r="C51" s="839"/>
      <c r="D51" s="839"/>
      <c r="E51" s="839"/>
      <c r="F51" s="839"/>
      <c r="G51" s="839"/>
      <c r="H51" s="839"/>
      <c r="I51" s="839"/>
      <c r="J51" s="839"/>
      <c r="K51" s="839"/>
      <c r="L51" s="839"/>
      <c r="M51" s="839"/>
      <c r="N51" s="839"/>
      <c r="O51" s="839"/>
      <c r="P51" s="30"/>
      <c r="Q51" s="30"/>
      <c r="R51" s="30"/>
      <c r="S51" s="30"/>
      <c r="T51" s="30"/>
      <c r="U51" s="30"/>
      <c r="V51" s="30"/>
      <c r="W51" s="30"/>
    </row>
    <row r="52" spans="1:23" ht="14.25" thickBot="1">
      <c r="A52" s="839"/>
      <c r="B52" s="839"/>
      <c r="C52" s="839"/>
      <c r="D52" s="839"/>
      <c r="E52" s="839"/>
      <c r="F52" s="839"/>
      <c r="G52" s="839"/>
      <c r="H52" s="839"/>
      <c r="I52" s="839"/>
      <c r="J52" s="839"/>
      <c r="K52" s="839"/>
      <c r="L52" s="839"/>
      <c r="M52" s="839"/>
      <c r="N52" s="839"/>
      <c r="O52" s="839"/>
      <c r="P52" s="30"/>
      <c r="Q52" s="30"/>
      <c r="R52" s="30"/>
      <c r="S52" s="30"/>
      <c r="T52" s="30"/>
      <c r="U52" s="30"/>
      <c r="V52" s="30"/>
      <c r="W52" s="30"/>
    </row>
    <row r="53" spans="1:23" ht="12.75" customHeight="1">
      <c r="A53" s="840" t="s">
        <v>92</v>
      </c>
      <c r="B53" s="841" t="s">
        <v>51</v>
      </c>
      <c r="C53" s="842" t="s">
        <v>408</v>
      </c>
      <c r="D53" s="843" t="s">
        <v>425</v>
      </c>
      <c r="E53" s="844"/>
      <c r="F53" s="845" t="s">
        <v>91</v>
      </c>
      <c r="G53" s="841" t="s">
        <v>51</v>
      </c>
      <c r="H53" s="842" t="s">
        <v>426</v>
      </c>
      <c r="I53" s="843" t="s">
        <v>427</v>
      </c>
      <c r="J53" s="839"/>
      <c r="K53" s="839"/>
      <c r="L53" s="839"/>
      <c r="M53" s="839"/>
      <c r="N53" s="839"/>
      <c r="O53" s="839"/>
      <c r="P53" s="30"/>
      <c r="Q53" s="30"/>
      <c r="R53" s="30"/>
      <c r="S53" s="30"/>
      <c r="T53" s="30"/>
      <c r="U53" s="30"/>
      <c r="V53" s="30"/>
      <c r="W53" s="30"/>
    </row>
    <row r="54" spans="1:23" ht="13.5">
      <c r="A54" s="846"/>
      <c r="B54" s="847" t="s">
        <v>83</v>
      </c>
      <c r="C54" s="848"/>
      <c r="D54" s="849"/>
      <c r="E54" s="844"/>
      <c r="F54" s="850"/>
      <c r="G54" s="847" t="s">
        <v>83</v>
      </c>
      <c r="H54" s="848"/>
      <c r="I54" s="849"/>
      <c r="J54" s="839"/>
      <c r="K54" s="839"/>
      <c r="L54" s="839"/>
      <c r="M54" s="839"/>
      <c r="N54" s="839"/>
      <c r="O54" s="839"/>
      <c r="P54" s="30"/>
      <c r="Q54" s="30"/>
      <c r="R54" s="30"/>
      <c r="S54" s="30"/>
      <c r="T54" s="30"/>
      <c r="U54" s="30"/>
      <c r="V54" s="30"/>
      <c r="W54" s="30"/>
    </row>
    <row r="55" spans="1:23" ht="16.5" customHeight="1" thickBot="1">
      <c r="A55" s="851"/>
      <c r="B55" s="852" t="s">
        <v>52</v>
      </c>
      <c r="C55" s="775" t="s">
        <v>493</v>
      </c>
      <c r="D55" s="776"/>
      <c r="E55" s="844"/>
      <c r="F55" s="853"/>
      <c r="G55" s="852" t="s">
        <v>52</v>
      </c>
      <c r="H55" s="775" t="s">
        <v>493</v>
      </c>
      <c r="I55" s="776"/>
      <c r="J55" s="839"/>
      <c r="K55" s="839"/>
      <c r="L55" s="839"/>
      <c r="M55" s="839"/>
      <c r="N55" s="839"/>
      <c r="O55" s="839"/>
      <c r="P55" s="30"/>
      <c r="Q55" s="30"/>
      <c r="R55" s="30"/>
      <c r="S55" s="30"/>
      <c r="T55" s="30"/>
      <c r="U55" s="30"/>
      <c r="V55" s="30"/>
      <c r="W55" s="30"/>
    </row>
    <row r="56" spans="1:23" ht="13.5">
      <c r="A56" s="839"/>
      <c r="B56" s="839"/>
      <c r="C56" s="839"/>
      <c r="D56" s="839"/>
      <c r="E56" s="839"/>
      <c r="F56" s="839"/>
      <c r="G56" s="839"/>
      <c r="H56" s="839"/>
      <c r="I56" s="839"/>
      <c r="J56" s="839"/>
      <c r="K56" s="839"/>
      <c r="L56" s="839"/>
      <c r="M56" s="839"/>
      <c r="N56" s="839"/>
      <c r="O56" s="839"/>
      <c r="P56" s="30"/>
      <c r="Q56" s="30"/>
      <c r="R56" s="30"/>
      <c r="S56" s="30"/>
      <c r="T56" s="30"/>
      <c r="U56" s="30"/>
      <c r="V56" s="30"/>
      <c r="W56" s="30"/>
    </row>
    <row r="57" spans="1:23" ht="13.5">
      <c r="A57" s="839"/>
      <c r="B57" s="839"/>
      <c r="C57" s="839"/>
      <c r="D57" s="839"/>
      <c r="E57" s="839"/>
      <c r="F57" s="839"/>
      <c r="G57" s="839"/>
      <c r="H57" s="839"/>
      <c r="I57" s="839"/>
      <c r="J57" s="839"/>
      <c r="K57" s="839"/>
      <c r="L57" s="839"/>
      <c r="M57" s="839"/>
      <c r="N57" s="839"/>
      <c r="O57" s="839"/>
      <c r="P57" s="30"/>
      <c r="Q57" s="30"/>
      <c r="R57" s="30"/>
      <c r="S57" s="30"/>
      <c r="T57" s="30"/>
      <c r="U57" s="30"/>
      <c r="V57" s="30"/>
      <c r="W57" s="30"/>
    </row>
    <row r="58" spans="1:23" ht="13.5">
      <c r="A58" s="839"/>
      <c r="B58" s="839"/>
      <c r="C58" s="839"/>
      <c r="D58" s="839"/>
      <c r="E58" s="839"/>
      <c r="F58" s="839"/>
      <c r="G58" s="839"/>
      <c r="H58" s="839"/>
      <c r="I58" s="839"/>
      <c r="J58" s="839"/>
      <c r="K58" s="839"/>
      <c r="L58" s="839"/>
      <c r="M58" s="839"/>
      <c r="N58" s="839"/>
      <c r="O58" s="839"/>
      <c r="P58" s="30"/>
      <c r="Q58" s="30"/>
      <c r="R58" s="30"/>
      <c r="S58" s="30"/>
      <c r="T58" s="30"/>
      <c r="U58" s="30"/>
      <c r="V58" s="30"/>
      <c r="W58" s="30"/>
    </row>
    <row r="59" spans="1:23" ht="13.5">
      <c r="A59" s="839"/>
      <c r="B59" s="839"/>
      <c r="C59" s="839"/>
      <c r="D59" s="839"/>
      <c r="E59" s="839"/>
      <c r="F59" s="839"/>
      <c r="G59" s="839"/>
      <c r="H59" s="839"/>
      <c r="I59" s="839"/>
      <c r="J59" s="839"/>
      <c r="K59" s="839"/>
      <c r="L59" s="839"/>
      <c r="M59" s="839"/>
      <c r="N59" s="839"/>
      <c r="O59" s="839"/>
      <c r="P59" s="30"/>
      <c r="Q59" s="30"/>
      <c r="R59" s="30"/>
      <c r="S59" s="30"/>
      <c r="T59" s="30"/>
      <c r="U59" s="30"/>
      <c r="V59" s="30"/>
      <c r="W59" s="30"/>
    </row>
    <row r="60" spans="1:23" ht="13.5">
      <c r="A60" s="839"/>
      <c r="B60" s="839"/>
      <c r="C60" s="839"/>
      <c r="D60" s="839"/>
      <c r="E60" s="839"/>
      <c r="F60" s="839"/>
      <c r="G60" s="839"/>
      <c r="H60" s="839"/>
      <c r="I60" s="839"/>
      <c r="J60" s="839"/>
      <c r="K60" s="839"/>
      <c r="L60" s="839"/>
      <c r="M60" s="839"/>
      <c r="N60" s="839"/>
      <c r="O60" s="839"/>
      <c r="P60" s="30"/>
      <c r="Q60" s="30"/>
      <c r="R60" s="30"/>
      <c r="S60" s="30"/>
      <c r="T60" s="30"/>
      <c r="U60" s="30"/>
      <c r="V60" s="30"/>
      <c r="W60" s="30"/>
    </row>
    <row r="61" spans="1:23" ht="13.5">
      <c r="A61" s="839"/>
      <c r="B61" s="839"/>
      <c r="C61" s="839"/>
      <c r="D61" s="839"/>
      <c r="E61" s="839"/>
      <c r="F61" s="839"/>
      <c r="G61" s="839"/>
      <c r="H61" s="839"/>
      <c r="I61" s="839"/>
      <c r="J61" s="839"/>
      <c r="K61" s="839"/>
      <c r="L61" s="839"/>
      <c r="M61" s="839"/>
      <c r="N61" s="839"/>
      <c r="O61" s="839"/>
      <c r="P61" s="30"/>
      <c r="Q61" s="30"/>
      <c r="R61" s="30"/>
      <c r="S61" s="30"/>
      <c r="T61" s="30"/>
      <c r="U61" s="30"/>
      <c r="V61" s="30"/>
      <c r="W61" s="30"/>
    </row>
    <row r="62" spans="1:23" ht="13.5">
      <c r="A62" s="839"/>
      <c r="B62" s="839"/>
      <c r="C62" s="839"/>
      <c r="D62" s="839"/>
      <c r="E62" s="839"/>
      <c r="F62" s="839"/>
      <c r="G62" s="839"/>
      <c r="H62" s="839"/>
      <c r="I62" s="839"/>
      <c r="J62" s="839"/>
      <c r="K62" s="839"/>
      <c r="L62" s="839"/>
      <c r="M62" s="839"/>
      <c r="N62" s="839"/>
      <c r="O62" s="839"/>
      <c r="P62" s="30"/>
      <c r="Q62" s="30"/>
      <c r="R62" s="30"/>
      <c r="S62" s="30"/>
      <c r="T62" s="30"/>
      <c r="U62" s="30"/>
      <c r="V62" s="30"/>
      <c r="W62" s="30"/>
    </row>
    <row r="63" spans="1:23" ht="13.5">
      <c r="A63" s="839"/>
      <c r="B63" s="839"/>
      <c r="C63" s="839"/>
      <c r="D63" s="839"/>
      <c r="E63" s="839"/>
      <c r="F63" s="839"/>
      <c r="G63" s="839"/>
      <c r="H63" s="839"/>
      <c r="I63" s="839"/>
      <c r="J63" s="839"/>
      <c r="K63" s="839"/>
      <c r="L63" s="839"/>
      <c r="M63" s="839"/>
      <c r="N63" s="839"/>
      <c r="O63" s="839"/>
      <c r="P63" s="30"/>
      <c r="Q63" s="30"/>
      <c r="R63" s="30"/>
      <c r="S63" s="30"/>
      <c r="T63" s="30"/>
      <c r="U63" s="30"/>
      <c r="V63" s="30"/>
      <c r="W63" s="30"/>
    </row>
    <row r="64" spans="1:23" ht="13.5">
      <c r="A64" s="839"/>
      <c r="B64" s="839"/>
      <c r="C64" s="839"/>
      <c r="D64" s="839"/>
      <c r="E64" s="839"/>
      <c r="F64" s="839"/>
      <c r="G64" s="839"/>
      <c r="H64" s="839"/>
      <c r="I64" s="839"/>
      <c r="J64" s="839"/>
      <c r="K64" s="839"/>
      <c r="L64" s="839"/>
      <c r="M64" s="839"/>
      <c r="N64" s="839"/>
      <c r="O64" s="839"/>
      <c r="P64" s="30"/>
      <c r="Q64" s="30"/>
      <c r="R64" s="30"/>
      <c r="S64" s="30"/>
      <c r="T64" s="30"/>
      <c r="U64" s="30"/>
      <c r="V64" s="30"/>
      <c r="W64" s="30"/>
    </row>
    <row r="65" spans="1:23" ht="13.5">
      <c r="A65" s="839"/>
      <c r="B65" s="839"/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30"/>
      <c r="Q65" s="30"/>
      <c r="R65" s="30"/>
      <c r="S65" s="30"/>
      <c r="T65" s="30"/>
      <c r="U65" s="30"/>
      <c r="V65" s="30"/>
      <c r="W65" s="30"/>
    </row>
    <row r="66" spans="1:23" ht="13.5">
      <c r="A66" s="839"/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839"/>
      <c r="O66" s="839"/>
      <c r="P66" s="30"/>
      <c r="Q66" s="30"/>
      <c r="R66" s="30"/>
      <c r="S66" s="30"/>
      <c r="T66" s="30"/>
      <c r="U66" s="30"/>
      <c r="V66" s="30"/>
      <c r="W66" s="30"/>
    </row>
    <row r="67" spans="1:23" ht="13.5">
      <c r="A67" s="839"/>
      <c r="B67" s="839"/>
      <c r="C67" s="839"/>
      <c r="D67" s="839"/>
      <c r="E67" s="839"/>
      <c r="F67" s="839"/>
      <c r="G67" s="839"/>
      <c r="H67" s="839"/>
      <c r="I67" s="839"/>
      <c r="J67" s="839"/>
      <c r="K67" s="839"/>
      <c r="L67" s="839"/>
      <c r="M67" s="839"/>
      <c r="N67" s="839"/>
      <c r="O67" s="839"/>
      <c r="P67" s="30"/>
      <c r="Q67" s="30"/>
      <c r="R67" s="30"/>
      <c r="S67" s="30"/>
      <c r="T67" s="30"/>
      <c r="U67" s="30"/>
      <c r="V67" s="30"/>
      <c r="W67" s="30"/>
    </row>
    <row r="68" spans="1:23" ht="13.5">
      <c r="A68" s="839"/>
      <c r="B68" s="839"/>
      <c r="C68" s="839"/>
      <c r="D68" s="839"/>
      <c r="E68" s="839"/>
      <c r="F68" s="839"/>
      <c r="G68" s="839"/>
      <c r="H68" s="839"/>
      <c r="I68" s="839"/>
      <c r="J68" s="839"/>
      <c r="K68" s="839"/>
      <c r="L68" s="839"/>
      <c r="M68" s="839"/>
      <c r="N68" s="839"/>
      <c r="O68" s="839"/>
      <c r="P68" s="30"/>
      <c r="Q68" s="30"/>
      <c r="R68" s="30"/>
      <c r="S68" s="30"/>
      <c r="T68" s="30"/>
      <c r="U68" s="30"/>
      <c r="V68" s="30"/>
      <c r="W68" s="30"/>
    </row>
    <row r="69" spans="1:23" ht="13.5">
      <c r="A69" s="839"/>
      <c r="B69" s="839"/>
      <c r="C69" s="839"/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839"/>
      <c r="O69" s="839"/>
      <c r="P69" s="30"/>
      <c r="Q69" s="30"/>
      <c r="R69" s="30"/>
      <c r="S69" s="30"/>
      <c r="T69" s="30"/>
      <c r="U69" s="30"/>
      <c r="V69" s="30"/>
      <c r="W69" s="30"/>
    </row>
    <row r="70" spans="1:23" ht="13.5">
      <c r="A70" s="839"/>
      <c r="B70" s="839"/>
      <c r="C70" s="839"/>
      <c r="D70" s="839"/>
      <c r="E70" s="839"/>
      <c r="F70" s="839"/>
      <c r="G70" s="839"/>
      <c r="H70" s="839"/>
      <c r="I70" s="839"/>
      <c r="J70" s="839"/>
      <c r="K70" s="839"/>
      <c r="L70" s="839"/>
      <c r="M70" s="839"/>
      <c r="N70" s="839"/>
      <c r="O70" s="839"/>
      <c r="P70" s="30"/>
      <c r="Q70" s="30"/>
      <c r="R70" s="30"/>
      <c r="S70" s="30"/>
      <c r="T70" s="30"/>
      <c r="U70" s="30"/>
      <c r="V70" s="30"/>
      <c r="W70" s="30"/>
    </row>
    <row r="71" spans="1:23" ht="13.5">
      <c r="A71" s="839"/>
      <c r="B71" s="839"/>
      <c r="C71" s="839"/>
      <c r="D71" s="839"/>
      <c r="E71" s="839"/>
      <c r="F71" s="839"/>
      <c r="G71" s="839"/>
      <c r="H71" s="839"/>
      <c r="I71" s="839"/>
      <c r="J71" s="839"/>
      <c r="K71" s="839"/>
      <c r="L71" s="839"/>
      <c r="M71" s="839"/>
      <c r="N71" s="839"/>
      <c r="O71" s="839"/>
      <c r="P71" s="30"/>
      <c r="Q71" s="30"/>
      <c r="R71" s="30"/>
      <c r="S71" s="30"/>
      <c r="T71" s="30"/>
      <c r="U71" s="30"/>
      <c r="V71" s="30"/>
      <c r="W71" s="30"/>
    </row>
    <row r="72" spans="1:23" ht="13.5">
      <c r="A72" s="839"/>
      <c r="B72" s="839"/>
      <c r="C72" s="839"/>
      <c r="D72" s="839"/>
      <c r="E72" s="839"/>
      <c r="F72" s="839"/>
      <c r="G72" s="839"/>
      <c r="H72" s="839"/>
      <c r="I72" s="839"/>
      <c r="J72" s="839"/>
      <c r="K72" s="839"/>
      <c r="L72" s="839"/>
      <c r="M72" s="839"/>
      <c r="N72" s="839"/>
      <c r="O72" s="839"/>
      <c r="P72" s="30"/>
      <c r="Q72" s="30"/>
      <c r="R72" s="30"/>
      <c r="S72" s="30"/>
      <c r="T72" s="30"/>
      <c r="U72" s="30"/>
      <c r="V72" s="30"/>
      <c r="W72" s="30"/>
    </row>
    <row r="73" spans="1:23" ht="13.5">
      <c r="A73" s="839"/>
      <c r="B73" s="839"/>
      <c r="C73" s="839"/>
      <c r="D73" s="839"/>
      <c r="E73" s="839"/>
      <c r="F73" s="839"/>
      <c r="G73" s="839"/>
      <c r="H73" s="839"/>
      <c r="I73" s="839"/>
      <c r="J73" s="839"/>
      <c r="K73" s="839"/>
      <c r="L73" s="839"/>
      <c r="M73" s="839"/>
      <c r="N73" s="839"/>
      <c r="O73" s="839"/>
      <c r="P73" s="30"/>
      <c r="Q73" s="30"/>
      <c r="R73" s="30"/>
      <c r="S73" s="30"/>
      <c r="T73" s="30"/>
      <c r="U73" s="30"/>
      <c r="V73" s="30"/>
      <c r="W73" s="30"/>
    </row>
    <row r="74" spans="1:23" ht="13.5">
      <c r="A74" s="839"/>
      <c r="B74" s="839"/>
      <c r="C74" s="839"/>
      <c r="D74" s="839"/>
      <c r="E74" s="839"/>
      <c r="F74" s="839"/>
      <c r="G74" s="839"/>
      <c r="H74" s="839"/>
      <c r="I74" s="839"/>
      <c r="J74" s="839"/>
      <c r="K74" s="839"/>
      <c r="L74" s="839"/>
      <c r="M74" s="839"/>
      <c r="N74" s="839"/>
      <c r="O74" s="839"/>
      <c r="P74" s="30"/>
      <c r="Q74" s="30"/>
      <c r="R74" s="30"/>
      <c r="S74" s="30"/>
      <c r="T74" s="30"/>
      <c r="U74" s="30"/>
      <c r="V74" s="30"/>
      <c r="W74" s="30"/>
    </row>
    <row r="75" spans="1:23" ht="13.5">
      <c r="A75" s="839"/>
      <c r="B75" s="839"/>
      <c r="C75" s="839"/>
      <c r="D75" s="839"/>
      <c r="E75" s="839"/>
      <c r="F75" s="839"/>
      <c r="G75" s="839"/>
      <c r="H75" s="839"/>
      <c r="I75" s="839"/>
      <c r="J75" s="839"/>
      <c r="K75" s="839"/>
      <c r="L75" s="839"/>
      <c r="M75" s="839"/>
      <c r="N75" s="839"/>
      <c r="O75" s="839"/>
      <c r="P75" s="30"/>
      <c r="Q75" s="30"/>
      <c r="R75" s="30"/>
      <c r="S75" s="30"/>
      <c r="T75" s="30"/>
      <c r="U75" s="30"/>
      <c r="V75" s="30"/>
      <c r="W75" s="30"/>
    </row>
    <row r="76" spans="1:23" ht="13.5">
      <c r="A76" s="839"/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  <c r="P76" s="30"/>
      <c r="Q76" s="30"/>
      <c r="R76" s="30"/>
      <c r="S76" s="30"/>
      <c r="T76" s="30"/>
      <c r="U76" s="30"/>
      <c r="V76" s="30"/>
      <c r="W76" s="30"/>
    </row>
    <row r="77" spans="1:23" ht="13.5">
      <c r="A77" s="839"/>
      <c r="B77" s="839"/>
      <c r="C77" s="839"/>
      <c r="D77" s="839"/>
      <c r="E77" s="839"/>
      <c r="F77" s="839"/>
      <c r="G77" s="839"/>
      <c r="H77" s="839"/>
      <c r="I77" s="839"/>
      <c r="J77" s="839"/>
      <c r="K77" s="839"/>
      <c r="L77" s="839"/>
      <c r="M77" s="839"/>
      <c r="N77" s="839"/>
      <c r="O77" s="839"/>
      <c r="P77" s="30"/>
      <c r="Q77" s="30"/>
      <c r="R77" s="30"/>
      <c r="S77" s="30"/>
      <c r="T77" s="30"/>
      <c r="U77" s="30"/>
      <c r="V77" s="30"/>
      <c r="W77" s="30"/>
    </row>
    <row r="78" spans="1:23" ht="13.5">
      <c r="A78" s="839"/>
      <c r="B78" s="839"/>
      <c r="C78" s="839"/>
      <c r="D78" s="839"/>
      <c r="E78" s="839"/>
      <c r="F78" s="839"/>
      <c r="G78" s="839"/>
      <c r="H78" s="839"/>
      <c r="I78" s="839"/>
      <c r="J78" s="839"/>
      <c r="K78" s="839"/>
      <c r="L78" s="839"/>
      <c r="M78" s="839"/>
      <c r="N78" s="839"/>
      <c r="O78" s="839"/>
      <c r="P78" s="30"/>
      <c r="Q78" s="30"/>
      <c r="R78" s="30"/>
      <c r="S78" s="30"/>
      <c r="T78" s="30"/>
      <c r="U78" s="30"/>
      <c r="V78" s="30"/>
      <c r="W78" s="30"/>
    </row>
    <row r="79" spans="1:23" ht="13.5">
      <c r="A79" s="839"/>
      <c r="B79" s="839"/>
      <c r="C79" s="839"/>
      <c r="D79" s="839"/>
      <c r="E79" s="839"/>
      <c r="F79" s="839"/>
      <c r="G79" s="839"/>
      <c r="H79" s="839"/>
      <c r="I79" s="839"/>
      <c r="J79" s="839"/>
      <c r="K79" s="839"/>
      <c r="L79" s="839"/>
      <c r="M79" s="839"/>
      <c r="N79" s="839"/>
      <c r="O79" s="839"/>
      <c r="P79" s="30"/>
      <c r="Q79" s="30"/>
      <c r="R79" s="30"/>
      <c r="S79" s="30"/>
      <c r="T79" s="30"/>
      <c r="U79" s="30"/>
      <c r="V79" s="30"/>
      <c r="W79" s="30"/>
    </row>
    <row r="80" spans="1:23" ht="13.5">
      <c r="A80" s="839"/>
      <c r="B80" s="839"/>
      <c r="C80" s="839"/>
      <c r="D80" s="839"/>
      <c r="E80" s="839"/>
      <c r="F80" s="839"/>
      <c r="G80" s="839"/>
      <c r="H80" s="839"/>
      <c r="I80" s="839"/>
      <c r="J80" s="839"/>
      <c r="K80" s="839"/>
      <c r="L80" s="839"/>
      <c r="M80" s="839"/>
      <c r="N80" s="839"/>
      <c r="O80" s="839"/>
      <c r="P80" s="30"/>
      <c r="Q80" s="30"/>
      <c r="R80" s="30"/>
      <c r="S80" s="30"/>
      <c r="T80" s="30"/>
      <c r="U80" s="30"/>
      <c r="V80" s="30"/>
      <c r="W80" s="30"/>
    </row>
    <row r="81" spans="1:23" ht="13.5">
      <c r="A81" s="839"/>
      <c r="B81" s="839"/>
      <c r="C81" s="839"/>
      <c r="D81" s="839"/>
      <c r="E81" s="839"/>
      <c r="F81" s="839"/>
      <c r="G81" s="839"/>
      <c r="H81" s="839"/>
      <c r="I81" s="839"/>
      <c r="J81" s="839"/>
      <c r="K81" s="839"/>
      <c r="L81" s="839"/>
      <c r="M81" s="839"/>
      <c r="N81" s="839"/>
      <c r="O81" s="839"/>
      <c r="P81" s="30"/>
      <c r="Q81" s="30"/>
      <c r="R81" s="30"/>
      <c r="S81" s="30"/>
      <c r="T81" s="30"/>
      <c r="U81" s="30"/>
      <c r="V81" s="30"/>
      <c r="W81" s="30"/>
    </row>
    <row r="82" spans="1:23" ht="13.5">
      <c r="A82" s="839"/>
      <c r="B82" s="839"/>
      <c r="C82" s="839"/>
      <c r="D82" s="839"/>
      <c r="E82" s="839"/>
      <c r="F82" s="839"/>
      <c r="G82" s="839"/>
      <c r="H82" s="839"/>
      <c r="I82" s="839"/>
      <c r="J82" s="839"/>
      <c r="K82" s="839"/>
      <c r="L82" s="839"/>
      <c r="M82" s="839"/>
      <c r="N82" s="839"/>
      <c r="O82" s="839"/>
      <c r="P82" s="30"/>
      <c r="Q82" s="30"/>
      <c r="R82" s="30"/>
      <c r="S82" s="30"/>
      <c r="T82" s="30"/>
      <c r="U82" s="30"/>
      <c r="V82" s="30"/>
      <c r="W82" s="30"/>
    </row>
    <row r="83" spans="1:23" ht="13.5">
      <c r="A83" s="839"/>
      <c r="B83" s="839"/>
      <c r="C83" s="839"/>
      <c r="D83" s="839"/>
      <c r="E83" s="839"/>
      <c r="F83" s="839"/>
      <c r="G83" s="839"/>
      <c r="H83" s="839"/>
      <c r="I83" s="839"/>
      <c r="J83" s="839"/>
      <c r="K83" s="839"/>
      <c r="L83" s="839"/>
      <c r="M83" s="839"/>
      <c r="N83" s="839"/>
      <c r="O83" s="839"/>
      <c r="P83" s="30"/>
      <c r="Q83" s="30"/>
      <c r="R83" s="30"/>
      <c r="S83" s="30"/>
      <c r="T83" s="30"/>
      <c r="U83" s="30"/>
      <c r="V83" s="30"/>
      <c r="W83" s="30"/>
    </row>
    <row r="84" spans="1:23" ht="13.5">
      <c r="A84" s="839"/>
      <c r="B84" s="839"/>
      <c r="C84" s="839"/>
      <c r="D84" s="839"/>
      <c r="E84" s="839"/>
      <c r="F84" s="839"/>
      <c r="G84" s="839"/>
      <c r="H84" s="839"/>
      <c r="I84" s="839"/>
      <c r="J84" s="839"/>
      <c r="K84" s="839"/>
      <c r="L84" s="839"/>
      <c r="M84" s="839"/>
      <c r="N84" s="839"/>
      <c r="O84" s="839"/>
      <c r="P84" s="30"/>
      <c r="Q84" s="30"/>
      <c r="R84" s="30"/>
      <c r="S84" s="30"/>
      <c r="T84" s="30"/>
      <c r="U84" s="30"/>
      <c r="V84" s="30"/>
      <c r="W84" s="30"/>
    </row>
    <row r="85" spans="1:23" ht="13.5">
      <c r="A85" s="839"/>
      <c r="B85" s="839"/>
      <c r="C85" s="839"/>
      <c r="D85" s="839"/>
      <c r="E85" s="839"/>
      <c r="F85" s="839"/>
      <c r="G85" s="839"/>
      <c r="H85" s="839"/>
      <c r="I85" s="839"/>
      <c r="J85" s="839"/>
      <c r="K85" s="839"/>
      <c r="L85" s="839"/>
      <c r="M85" s="839"/>
      <c r="N85" s="839"/>
      <c r="O85" s="839"/>
      <c r="P85" s="30"/>
      <c r="Q85" s="30"/>
      <c r="R85" s="30"/>
      <c r="S85" s="30"/>
      <c r="T85" s="30"/>
      <c r="U85" s="30"/>
      <c r="V85" s="30"/>
      <c r="W85" s="30"/>
    </row>
    <row r="86" spans="1:23" ht="13.5">
      <c r="A86" s="839"/>
      <c r="B86" s="839"/>
      <c r="C86" s="839"/>
      <c r="D86" s="839"/>
      <c r="E86" s="839"/>
      <c r="F86" s="839"/>
      <c r="G86" s="839"/>
      <c r="H86" s="839"/>
      <c r="I86" s="839"/>
      <c r="J86" s="839"/>
      <c r="K86" s="839"/>
      <c r="L86" s="839"/>
      <c r="M86" s="839"/>
      <c r="N86" s="839"/>
      <c r="O86" s="839"/>
      <c r="P86" s="30"/>
      <c r="Q86" s="30"/>
      <c r="R86" s="30"/>
      <c r="S86" s="30"/>
      <c r="T86" s="30"/>
      <c r="U86" s="30"/>
      <c r="V86" s="30"/>
      <c r="W86" s="30"/>
    </row>
    <row r="87" spans="1:23" ht="13.5">
      <c r="A87" s="839"/>
      <c r="B87" s="839"/>
      <c r="C87" s="839"/>
      <c r="D87" s="839"/>
      <c r="E87" s="839"/>
      <c r="F87" s="839"/>
      <c r="G87" s="839"/>
      <c r="H87" s="839"/>
      <c r="I87" s="839"/>
      <c r="J87" s="839"/>
      <c r="K87" s="839"/>
      <c r="L87" s="839"/>
      <c r="M87" s="839"/>
      <c r="N87" s="839"/>
      <c r="O87" s="839"/>
      <c r="P87" s="30"/>
      <c r="Q87" s="30"/>
      <c r="R87" s="30"/>
      <c r="S87" s="30"/>
      <c r="T87" s="30"/>
      <c r="U87" s="30"/>
      <c r="V87" s="30"/>
      <c r="W87" s="30"/>
    </row>
    <row r="88" spans="1:23" ht="13.5">
      <c r="A88" s="839"/>
      <c r="B88" s="839"/>
      <c r="C88" s="839"/>
      <c r="D88" s="839"/>
      <c r="E88" s="839"/>
      <c r="F88" s="839"/>
      <c r="G88" s="839"/>
      <c r="H88" s="839"/>
      <c r="I88" s="839"/>
      <c r="J88" s="839"/>
      <c r="K88" s="839"/>
      <c r="L88" s="839"/>
      <c r="M88" s="839"/>
      <c r="N88" s="839"/>
      <c r="O88" s="839"/>
      <c r="P88" s="30"/>
      <c r="Q88" s="30"/>
      <c r="R88" s="30"/>
      <c r="S88" s="30"/>
      <c r="T88" s="30"/>
      <c r="U88" s="30"/>
      <c r="V88" s="30"/>
      <c r="W88" s="30"/>
    </row>
    <row r="89" spans="1:23" ht="13.5">
      <c r="A89" s="839"/>
      <c r="B89" s="839"/>
      <c r="C89" s="839"/>
      <c r="D89" s="839"/>
      <c r="E89" s="839"/>
      <c r="F89" s="839"/>
      <c r="G89" s="839"/>
      <c r="H89" s="839"/>
      <c r="I89" s="839"/>
      <c r="J89" s="839"/>
      <c r="K89" s="839"/>
      <c r="L89" s="839"/>
      <c r="M89" s="839"/>
      <c r="N89" s="839"/>
      <c r="O89" s="839"/>
      <c r="P89" s="30"/>
      <c r="Q89" s="30"/>
      <c r="R89" s="30"/>
      <c r="S89" s="30"/>
      <c r="T89" s="30"/>
      <c r="U89" s="30"/>
      <c r="V89" s="30"/>
      <c r="W89" s="30"/>
    </row>
    <row r="90" spans="1:23" ht="13.5">
      <c r="A90" s="839"/>
      <c r="B90" s="839"/>
      <c r="C90" s="839"/>
      <c r="D90" s="839"/>
      <c r="E90" s="839"/>
      <c r="F90" s="839"/>
      <c r="G90" s="839"/>
      <c r="H90" s="839"/>
      <c r="I90" s="839"/>
      <c r="J90" s="839"/>
      <c r="K90" s="839"/>
      <c r="L90" s="839"/>
      <c r="M90" s="839"/>
      <c r="N90" s="839"/>
      <c r="O90" s="839"/>
      <c r="P90" s="30"/>
      <c r="Q90" s="30"/>
      <c r="R90" s="30"/>
      <c r="S90" s="30"/>
      <c r="T90" s="30"/>
      <c r="U90" s="30"/>
      <c r="V90" s="30"/>
      <c r="W90" s="30"/>
    </row>
    <row r="91" spans="1:23" ht="13.5">
      <c r="A91" s="839"/>
      <c r="B91" s="839"/>
      <c r="C91" s="839"/>
      <c r="D91" s="839"/>
      <c r="E91" s="839"/>
      <c r="F91" s="839"/>
      <c r="G91" s="839"/>
      <c r="H91" s="839"/>
      <c r="I91" s="839"/>
      <c r="J91" s="839"/>
      <c r="K91" s="839"/>
      <c r="L91" s="839"/>
      <c r="M91" s="839"/>
      <c r="N91" s="839"/>
      <c r="O91" s="839"/>
      <c r="P91" s="30"/>
      <c r="Q91" s="30"/>
      <c r="R91" s="30"/>
      <c r="S91" s="30"/>
      <c r="T91" s="30"/>
      <c r="U91" s="30"/>
      <c r="V91" s="30"/>
      <c r="W91" s="30"/>
    </row>
    <row r="92" spans="1:23" ht="13.5">
      <c r="A92" s="839"/>
      <c r="B92" s="839"/>
      <c r="C92" s="839"/>
      <c r="D92" s="839"/>
      <c r="E92" s="839"/>
      <c r="F92" s="839"/>
      <c r="G92" s="839"/>
      <c r="H92" s="839"/>
      <c r="I92" s="839"/>
      <c r="J92" s="839"/>
      <c r="K92" s="839"/>
      <c r="L92" s="839"/>
      <c r="M92" s="839"/>
      <c r="N92" s="839"/>
      <c r="O92" s="839"/>
      <c r="P92" s="30"/>
      <c r="Q92" s="30"/>
      <c r="R92" s="30"/>
      <c r="S92" s="30"/>
      <c r="T92" s="30"/>
      <c r="U92" s="30"/>
      <c r="V92" s="30"/>
      <c r="W92" s="30"/>
    </row>
    <row r="93" spans="1:23" ht="13.5">
      <c r="A93" s="839"/>
      <c r="B93" s="839"/>
      <c r="C93" s="839"/>
      <c r="D93" s="839"/>
      <c r="E93" s="839"/>
      <c r="F93" s="839"/>
      <c r="G93" s="839"/>
      <c r="H93" s="839"/>
      <c r="I93" s="839"/>
      <c r="J93" s="839"/>
      <c r="K93" s="839"/>
      <c r="L93" s="839"/>
      <c r="M93" s="839"/>
      <c r="N93" s="839"/>
      <c r="O93" s="839"/>
      <c r="P93" s="30"/>
      <c r="Q93" s="30"/>
      <c r="R93" s="30"/>
      <c r="S93" s="30"/>
      <c r="T93" s="30"/>
      <c r="U93" s="30"/>
      <c r="V93" s="30"/>
      <c r="W93" s="30"/>
    </row>
    <row r="94" spans="1:23" ht="13.5">
      <c r="A94" s="839"/>
      <c r="B94" s="839"/>
      <c r="C94" s="839"/>
      <c r="D94" s="839"/>
      <c r="E94" s="839"/>
      <c r="F94" s="839"/>
      <c r="G94" s="839"/>
      <c r="H94" s="839"/>
      <c r="I94" s="839"/>
      <c r="J94" s="839"/>
      <c r="K94" s="839"/>
      <c r="L94" s="839"/>
      <c r="M94" s="839"/>
      <c r="N94" s="839"/>
      <c r="O94" s="839"/>
      <c r="P94" s="30"/>
      <c r="Q94" s="30"/>
      <c r="R94" s="30"/>
      <c r="S94" s="30"/>
      <c r="T94" s="30"/>
      <c r="U94" s="30"/>
      <c r="V94" s="30"/>
      <c r="W94" s="30"/>
    </row>
    <row r="95" spans="1:23" ht="13.5">
      <c r="A95" s="839"/>
      <c r="B95" s="839"/>
      <c r="C95" s="839"/>
      <c r="D95" s="839"/>
      <c r="E95" s="839"/>
      <c r="F95" s="839"/>
      <c r="G95" s="839"/>
      <c r="H95" s="839"/>
      <c r="I95" s="839"/>
      <c r="J95" s="839"/>
      <c r="K95" s="839"/>
      <c r="L95" s="839"/>
      <c r="M95" s="839"/>
      <c r="N95" s="839"/>
      <c r="O95" s="839"/>
      <c r="P95" s="30"/>
      <c r="Q95" s="30"/>
      <c r="R95" s="30"/>
      <c r="S95" s="30"/>
      <c r="T95" s="30"/>
      <c r="U95" s="30"/>
      <c r="V95" s="30"/>
      <c r="W95" s="30"/>
    </row>
    <row r="96" spans="1:23" ht="13.5">
      <c r="A96" s="839"/>
      <c r="B96" s="839"/>
      <c r="C96" s="839"/>
      <c r="D96" s="839"/>
      <c r="E96" s="839"/>
      <c r="F96" s="839"/>
      <c r="G96" s="839"/>
      <c r="H96" s="839"/>
      <c r="I96" s="839"/>
      <c r="J96" s="839"/>
      <c r="K96" s="839"/>
      <c r="L96" s="839"/>
      <c r="M96" s="839"/>
      <c r="N96" s="839"/>
      <c r="O96" s="839"/>
      <c r="P96" s="30"/>
      <c r="Q96" s="30"/>
      <c r="R96" s="30"/>
      <c r="S96" s="30"/>
      <c r="T96" s="30"/>
      <c r="U96" s="30"/>
      <c r="V96" s="30"/>
      <c r="W96" s="30"/>
    </row>
    <row r="97" spans="1:23" ht="13.5">
      <c r="A97" s="839"/>
      <c r="B97" s="839"/>
      <c r="C97" s="839"/>
      <c r="D97" s="839"/>
      <c r="E97" s="839"/>
      <c r="F97" s="839"/>
      <c r="G97" s="839"/>
      <c r="H97" s="839"/>
      <c r="I97" s="839"/>
      <c r="J97" s="839"/>
      <c r="K97" s="839"/>
      <c r="L97" s="839"/>
      <c r="M97" s="839"/>
      <c r="N97" s="839"/>
      <c r="O97" s="839"/>
      <c r="P97" s="30"/>
      <c r="Q97" s="30"/>
      <c r="R97" s="30"/>
      <c r="S97" s="30"/>
      <c r="T97" s="30"/>
      <c r="U97" s="30"/>
      <c r="V97" s="30"/>
      <c r="W97" s="30"/>
    </row>
    <row r="98" spans="1:23" ht="13.5">
      <c r="A98" s="839"/>
      <c r="B98" s="839"/>
      <c r="C98" s="839"/>
      <c r="D98" s="839"/>
      <c r="E98" s="839"/>
      <c r="F98" s="839"/>
      <c r="G98" s="839"/>
      <c r="H98" s="839"/>
      <c r="I98" s="839"/>
      <c r="J98" s="839"/>
      <c r="K98" s="839"/>
      <c r="L98" s="839"/>
      <c r="M98" s="839"/>
      <c r="N98" s="839"/>
      <c r="O98" s="839"/>
      <c r="P98" s="30"/>
      <c r="Q98" s="30"/>
      <c r="R98" s="30"/>
      <c r="S98" s="30"/>
      <c r="T98" s="30"/>
      <c r="U98" s="30"/>
      <c r="V98" s="30"/>
      <c r="W98" s="30"/>
    </row>
    <row r="99" spans="1:23" ht="13.5">
      <c r="A99" s="839"/>
      <c r="B99" s="839"/>
      <c r="C99" s="839"/>
      <c r="D99" s="839"/>
      <c r="E99" s="839"/>
      <c r="F99" s="839"/>
      <c r="G99" s="839"/>
      <c r="H99" s="839"/>
      <c r="I99" s="839"/>
      <c r="J99" s="839"/>
      <c r="K99" s="839"/>
      <c r="L99" s="839"/>
      <c r="M99" s="839"/>
      <c r="N99" s="839"/>
      <c r="O99" s="839"/>
      <c r="P99" s="30"/>
      <c r="Q99" s="30"/>
      <c r="R99" s="30"/>
      <c r="S99" s="30"/>
      <c r="T99" s="30"/>
      <c r="U99" s="30"/>
      <c r="V99" s="30"/>
      <c r="W99" s="30"/>
    </row>
    <row r="100" spans="1:23" ht="13.5">
      <c r="A100" s="839"/>
      <c r="B100" s="839"/>
      <c r="C100" s="839"/>
      <c r="D100" s="839"/>
      <c r="E100" s="839"/>
      <c r="F100" s="839"/>
      <c r="G100" s="839"/>
      <c r="H100" s="839"/>
      <c r="I100" s="839"/>
      <c r="J100" s="839"/>
      <c r="K100" s="839"/>
      <c r="L100" s="839"/>
      <c r="M100" s="839"/>
      <c r="N100" s="839"/>
      <c r="O100" s="839"/>
      <c r="P100" s="30"/>
      <c r="Q100" s="30"/>
      <c r="R100" s="30"/>
      <c r="S100" s="30"/>
      <c r="T100" s="30"/>
      <c r="U100" s="30"/>
      <c r="V100" s="30"/>
      <c r="W100" s="30"/>
    </row>
    <row r="101" spans="1:23" ht="13.5">
      <c r="A101" s="839"/>
      <c r="B101" s="839"/>
      <c r="C101" s="839"/>
      <c r="D101" s="839"/>
      <c r="E101" s="839"/>
      <c r="F101" s="839"/>
      <c r="G101" s="839"/>
      <c r="H101" s="839"/>
      <c r="I101" s="839"/>
      <c r="J101" s="839"/>
      <c r="K101" s="839"/>
      <c r="L101" s="839"/>
      <c r="M101" s="839"/>
      <c r="N101" s="839"/>
      <c r="O101" s="839"/>
      <c r="P101" s="30"/>
      <c r="Q101" s="30"/>
      <c r="R101" s="30"/>
      <c r="S101" s="30"/>
      <c r="T101" s="30"/>
      <c r="U101" s="30"/>
      <c r="V101" s="30"/>
      <c r="W101" s="30"/>
    </row>
    <row r="102" spans="1:23" ht="13.5">
      <c r="A102" s="839"/>
      <c r="B102" s="839"/>
      <c r="C102" s="839"/>
      <c r="D102" s="839"/>
      <c r="E102" s="839"/>
      <c r="F102" s="839"/>
      <c r="G102" s="839"/>
      <c r="H102" s="839"/>
      <c r="I102" s="839"/>
      <c r="J102" s="839"/>
      <c r="K102" s="839"/>
      <c r="L102" s="839"/>
      <c r="M102" s="839"/>
      <c r="N102" s="839"/>
      <c r="O102" s="839"/>
      <c r="P102" s="30"/>
      <c r="Q102" s="30"/>
      <c r="R102" s="30"/>
      <c r="S102" s="30"/>
      <c r="T102" s="30"/>
      <c r="U102" s="30"/>
      <c r="V102" s="30"/>
      <c r="W102" s="30"/>
    </row>
    <row r="103" spans="1:23" ht="13.5">
      <c r="A103" s="839"/>
      <c r="B103" s="839"/>
      <c r="C103" s="839"/>
      <c r="D103" s="839"/>
      <c r="E103" s="839"/>
      <c r="F103" s="839"/>
      <c r="G103" s="839"/>
      <c r="H103" s="839"/>
      <c r="I103" s="839"/>
      <c r="J103" s="839"/>
      <c r="K103" s="839"/>
      <c r="L103" s="839"/>
      <c r="M103" s="839"/>
      <c r="N103" s="839"/>
      <c r="O103" s="839"/>
      <c r="P103" s="30"/>
      <c r="Q103" s="30"/>
      <c r="R103" s="30"/>
      <c r="S103" s="30"/>
      <c r="T103" s="30"/>
      <c r="U103" s="30"/>
      <c r="V103" s="30"/>
      <c r="W103" s="30"/>
    </row>
    <row r="104" spans="1:23" ht="13.5">
      <c r="A104" s="839"/>
      <c r="B104" s="839"/>
      <c r="C104" s="839"/>
      <c r="D104" s="839"/>
      <c r="E104" s="839"/>
      <c r="F104" s="839"/>
      <c r="G104" s="839"/>
      <c r="H104" s="839"/>
      <c r="I104" s="839"/>
      <c r="J104" s="839"/>
      <c r="K104" s="839"/>
      <c r="L104" s="839"/>
      <c r="M104" s="839"/>
      <c r="N104" s="839"/>
      <c r="O104" s="839"/>
      <c r="P104" s="30"/>
      <c r="Q104" s="30"/>
      <c r="R104" s="30"/>
      <c r="S104" s="30"/>
      <c r="T104" s="30"/>
      <c r="U104" s="30"/>
      <c r="V104" s="30"/>
      <c r="W104" s="30"/>
    </row>
    <row r="105" spans="1:23" ht="13.5">
      <c r="A105" s="839"/>
      <c r="B105" s="839"/>
      <c r="C105" s="839"/>
      <c r="D105" s="839"/>
      <c r="E105" s="839"/>
      <c r="F105" s="839"/>
      <c r="G105" s="839"/>
      <c r="H105" s="839"/>
      <c r="I105" s="839"/>
      <c r="J105" s="839"/>
      <c r="K105" s="839"/>
      <c r="L105" s="839"/>
      <c r="M105" s="839"/>
      <c r="N105" s="839"/>
      <c r="O105" s="839"/>
      <c r="P105" s="30"/>
      <c r="Q105" s="30"/>
      <c r="R105" s="30"/>
      <c r="S105" s="30"/>
      <c r="T105" s="30"/>
      <c r="U105" s="30"/>
      <c r="V105" s="30"/>
      <c r="W105" s="30"/>
    </row>
    <row r="106" spans="1:23" ht="13.5">
      <c r="A106" s="839"/>
      <c r="B106" s="839"/>
      <c r="C106" s="839"/>
      <c r="D106" s="839"/>
      <c r="E106" s="839"/>
      <c r="F106" s="839"/>
      <c r="G106" s="839"/>
      <c r="H106" s="839"/>
      <c r="I106" s="839"/>
      <c r="J106" s="839"/>
      <c r="K106" s="839"/>
      <c r="L106" s="839"/>
      <c r="M106" s="839"/>
      <c r="N106" s="839"/>
      <c r="O106" s="839"/>
      <c r="P106" s="30"/>
      <c r="Q106" s="30"/>
      <c r="R106" s="30"/>
      <c r="S106" s="30"/>
      <c r="T106" s="30"/>
      <c r="U106" s="30"/>
      <c r="V106" s="30"/>
      <c r="W106" s="30"/>
    </row>
    <row r="107" spans="1:23" ht="13.5">
      <c r="A107" s="839"/>
      <c r="B107" s="839"/>
      <c r="C107" s="839"/>
      <c r="D107" s="839"/>
      <c r="E107" s="839"/>
      <c r="F107" s="839"/>
      <c r="G107" s="839"/>
      <c r="H107" s="839"/>
      <c r="I107" s="839"/>
      <c r="J107" s="839"/>
      <c r="K107" s="839"/>
      <c r="L107" s="839"/>
      <c r="M107" s="839"/>
      <c r="N107" s="839"/>
      <c r="O107" s="839"/>
      <c r="P107" s="30"/>
      <c r="Q107" s="30"/>
      <c r="R107" s="30"/>
      <c r="S107" s="30"/>
      <c r="T107" s="30"/>
      <c r="U107" s="30"/>
      <c r="V107" s="30"/>
      <c r="W107" s="30"/>
    </row>
    <row r="108" spans="1:23" ht="13.5">
      <c r="A108" s="839"/>
      <c r="B108" s="839"/>
      <c r="C108" s="839"/>
      <c r="D108" s="839"/>
      <c r="E108" s="839"/>
      <c r="F108" s="839"/>
      <c r="G108" s="839"/>
      <c r="H108" s="839"/>
      <c r="I108" s="839"/>
      <c r="J108" s="839"/>
      <c r="K108" s="839"/>
      <c r="L108" s="839"/>
      <c r="M108" s="839"/>
      <c r="N108" s="839"/>
      <c r="O108" s="839"/>
      <c r="P108" s="30"/>
      <c r="Q108" s="30"/>
      <c r="R108" s="30"/>
      <c r="S108" s="30"/>
      <c r="T108" s="30"/>
      <c r="U108" s="30"/>
      <c r="V108" s="30"/>
      <c r="W108" s="30"/>
    </row>
    <row r="109" spans="1:23" ht="13.5">
      <c r="A109" s="839"/>
      <c r="B109" s="839"/>
      <c r="C109" s="839"/>
      <c r="D109" s="839"/>
      <c r="E109" s="839"/>
      <c r="F109" s="839"/>
      <c r="G109" s="839"/>
      <c r="H109" s="839"/>
      <c r="I109" s="839"/>
      <c r="J109" s="839"/>
      <c r="K109" s="839"/>
      <c r="L109" s="839"/>
      <c r="M109" s="839"/>
      <c r="N109" s="839"/>
      <c r="O109" s="839"/>
      <c r="P109" s="30"/>
      <c r="Q109" s="30"/>
      <c r="R109" s="30"/>
      <c r="S109" s="30"/>
      <c r="T109" s="30"/>
      <c r="U109" s="30"/>
      <c r="V109" s="30"/>
      <c r="W109" s="30"/>
    </row>
    <row r="110" spans="1:23" ht="13.5">
      <c r="A110" s="839"/>
      <c r="B110" s="839"/>
      <c r="C110" s="839"/>
      <c r="D110" s="839"/>
      <c r="E110" s="839"/>
      <c r="F110" s="839"/>
      <c r="G110" s="839"/>
      <c r="H110" s="839"/>
      <c r="I110" s="839"/>
      <c r="J110" s="839"/>
      <c r="K110" s="839"/>
      <c r="L110" s="839"/>
      <c r="M110" s="839"/>
      <c r="N110" s="839"/>
      <c r="O110" s="839"/>
      <c r="P110" s="30"/>
      <c r="Q110" s="30"/>
      <c r="R110" s="30"/>
      <c r="S110" s="30"/>
      <c r="T110" s="30"/>
      <c r="U110" s="30"/>
      <c r="V110" s="30"/>
      <c r="W110" s="30"/>
    </row>
    <row r="111" spans="1:23" ht="13.5">
      <c r="A111" s="839"/>
      <c r="B111" s="839"/>
      <c r="C111" s="839"/>
      <c r="D111" s="839"/>
      <c r="E111" s="839"/>
      <c r="F111" s="839"/>
      <c r="G111" s="839"/>
      <c r="H111" s="839"/>
      <c r="I111" s="839"/>
      <c r="J111" s="839"/>
      <c r="K111" s="839"/>
      <c r="L111" s="839"/>
      <c r="M111" s="839"/>
      <c r="N111" s="839"/>
      <c r="O111" s="839"/>
      <c r="P111" s="30"/>
      <c r="Q111" s="30"/>
      <c r="R111" s="30"/>
      <c r="S111" s="30"/>
      <c r="T111" s="30"/>
      <c r="U111" s="30"/>
      <c r="V111" s="30"/>
      <c r="W111" s="30"/>
    </row>
    <row r="112" spans="1:23" ht="13.5">
      <c r="A112" s="839"/>
      <c r="B112" s="839"/>
      <c r="C112" s="839"/>
      <c r="D112" s="839"/>
      <c r="E112" s="839"/>
      <c r="F112" s="839"/>
      <c r="G112" s="839"/>
      <c r="H112" s="839"/>
      <c r="I112" s="839"/>
      <c r="J112" s="839"/>
      <c r="K112" s="839"/>
      <c r="L112" s="839"/>
      <c r="M112" s="839"/>
      <c r="N112" s="839"/>
      <c r="O112" s="839"/>
      <c r="P112" s="30"/>
      <c r="Q112" s="30"/>
      <c r="R112" s="30"/>
      <c r="S112" s="30"/>
      <c r="T112" s="30"/>
      <c r="U112" s="30"/>
      <c r="V112" s="30"/>
      <c r="W112" s="30"/>
    </row>
    <row r="113" spans="1:23" ht="13.5">
      <c r="A113" s="839"/>
      <c r="B113" s="839"/>
      <c r="C113" s="839"/>
      <c r="D113" s="839"/>
      <c r="E113" s="839"/>
      <c r="F113" s="839"/>
      <c r="G113" s="839"/>
      <c r="H113" s="839"/>
      <c r="I113" s="839"/>
      <c r="J113" s="839"/>
      <c r="K113" s="839"/>
      <c r="L113" s="839"/>
      <c r="M113" s="839"/>
      <c r="N113" s="839"/>
      <c r="O113" s="839"/>
      <c r="P113" s="30"/>
      <c r="Q113" s="30"/>
      <c r="R113" s="30"/>
      <c r="S113" s="30"/>
      <c r="T113" s="30"/>
      <c r="U113" s="30"/>
      <c r="V113" s="30"/>
      <c r="W113" s="30"/>
    </row>
    <row r="114" spans="1:23" ht="13.5">
      <c r="A114" s="839"/>
      <c r="B114" s="839"/>
      <c r="C114" s="839"/>
      <c r="D114" s="839"/>
      <c r="E114" s="839"/>
      <c r="F114" s="839"/>
      <c r="G114" s="839"/>
      <c r="H114" s="839"/>
      <c r="I114" s="839"/>
      <c r="J114" s="839"/>
      <c r="K114" s="839"/>
      <c r="L114" s="839"/>
      <c r="M114" s="839"/>
      <c r="N114" s="839"/>
      <c r="O114" s="839"/>
      <c r="P114" s="30"/>
      <c r="Q114" s="30"/>
      <c r="R114" s="30"/>
      <c r="S114" s="30"/>
      <c r="T114" s="30"/>
      <c r="U114" s="30"/>
      <c r="V114" s="30"/>
      <c r="W114" s="30"/>
    </row>
    <row r="115" spans="1:23" ht="13.5">
      <c r="A115" s="839"/>
      <c r="B115" s="839"/>
      <c r="C115" s="839"/>
      <c r="D115" s="839"/>
      <c r="E115" s="839"/>
      <c r="F115" s="839"/>
      <c r="G115" s="839"/>
      <c r="H115" s="839"/>
      <c r="I115" s="839"/>
      <c r="J115" s="839"/>
      <c r="K115" s="839"/>
      <c r="L115" s="839"/>
      <c r="M115" s="839"/>
      <c r="N115" s="839"/>
      <c r="O115" s="839"/>
      <c r="P115" s="30"/>
      <c r="Q115" s="30"/>
      <c r="R115" s="30"/>
      <c r="S115" s="30"/>
      <c r="T115" s="30"/>
      <c r="U115" s="30"/>
      <c r="V115" s="30"/>
      <c r="W115" s="30"/>
    </row>
    <row r="116" spans="1:23" ht="13.5">
      <c r="A116" s="839"/>
      <c r="B116" s="839"/>
      <c r="C116" s="839"/>
      <c r="D116" s="839"/>
      <c r="E116" s="839"/>
      <c r="F116" s="839"/>
      <c r="G116" s="839"/>
      <c r="H116" s="839"/>
      <c r="I116" s="839"/>
      <c r="J116" s="839"/>
      <c r="K116" s="839"/>
      <c r="L116" s="839"/>
      <c r="M116" s="839"/>
      <c r="N116" s="839"/>
      <c r="O116" s="839"/>
      <c r="P116" s="30"/>
      <c r="Q116" s="30"/>
      <c r="R116" s="30"/>
      <c r="S116" s="30"/>
      <c r="T116" s="30"/>
      <c r="U116" s="30"/>
      <c r="V116" s="30"/>
      <c r="W116" s="30"/>
    </row>
    <row r="117" spans="1:23" ht="13.5">
      <c r="A117" s="839"/>
      <c r="B117" s="839"/>
      <c r="C117" s="839"/>
      <c r="D117" s="839"/>
      <c r="E117" s="839"/>
      <c r="F117" s="839"/>
      <c r="G117" s="839"/>
      <c r="H117" s="839"/>
      <c r="I117" s="839"/>
      <c r="J117" s="839"/>
      <c r="K117" s="839"/>
      <c r="L117" s="839"/>
      <c r="M117" s="839"/>
      <c r="N117" s="839"/>
      <c r="O117" s="839"/>
      <c r="P117" s="30"/>
      <c r="Q117" s="30"/>
      <c r="R117" s="30"/>
      <c r="S117" s="30"/>
      <c r="T117" s="30"/>
      <c r="U117" s="30"/>
      <c r="V117" s="30"/>
      <c r="W117" s="30"/>
    </row>
    <row r="118" spans="1:23" ht="13.5">
      <c r="A118" s="839"/>
      <c r="B118" s="839"/>
      <c r="C118" s="839"/>
      <c r="D118" s="839"/>
      <c r="E118" s="839"/>
      <c r="F118" s="839"/>
      <c r="G118" s="839"/>
      <c r="H118" s="839"/>
      <c r="I118" s="839"/>
      <c r="J118" s="839"/>
      <c r="K118" s="839"/>
      <c r="L118" s="839"/>
      <c r="M118" s="839"/>
      <c r="N118" s="839"/>
      <c r="O118" s="839"/>
      <c r="P118" s="30"/>
      <c r="Q118" s="30"/>
      <c r="R118" s="30"/>
      <c r="S118" s="30"/>
      <c r="T118" s="30"/>
      <c r="U118" s="30"/>
      <c r="V118" s="30"/>
      <c r="W118" s="30"/>
    </row>
    <row r="119" spans="1:23" ht="13.5">
      <c r="A119" s="839"/>
      <c r="B119" s="839"/>
      <c r="C119" s="839"/>
      <c r="D119" s="839"/>
      <c r="E119" s="839"/>
      <c r="F119" s="839"/>
      <c r="G119" s="839"/>
      <c r="H119" s="839"/>
      <c r="I119" s="839"/>
      <c r="J119" s="839"/>
      <c r="K119" s="839"/>
      <c r="L119" s="839"/>
      <c r="M119" s="839"/>
      <c r="N119" s="839"/>
      <c r="O119" s="839"/>
      <c r="P119" s="30"/>
      <c r="Q119" s="30"/>
      <c r="R119" s="30"/>
      <c r="S119" s="30"/>
      <c r="T119" s="30"/>
      <c r="U119" s="30"/>
      <c r="V119" s="30"/>
      <c r="W119" s="30"/>
    </row>
    <row r="120" spans="1:23" ht="13.5">
      <c r="A120" s="839"/>
      <c r="B120" s="839"/>
      <c r="C120" s="839"/>
      <c r="D120" s="839"/>
      <c r="E120" s="839"/>
      <c r="F120" s="839"/>
      <c r="G120" s="839"/>
      <c r="H120" s="839"/>
      <c r="I120" s="839"/>
      <c r="J120" s="839"/>
      <c r="K120" s="839"/>
      <c r="L120" s="839"/>
      <c r="M120" s="839"/>
      <c r="N120" s="839"/>
      <c r="O120" s="839"/>
      <c r="P120" s="30"/>
      <c r="Q120" s="30"/>
      <c r="R120" s="30"/>
      <c r="S120" s="30"/>
      <c r="T120" s="30"/>
      <c r="U120" s="30"/>
      <c r="V120" s="30"/>
      <c r="W120" s="30"/>
    </row>
    <row r="121" spans="1:23" ht="13.5">
      <c r="A121" s="839"/>
      <c r="B121" s="839"/>
      <c r="C121" s="839"/>
      <c r="D121" s="839"/>
      <c r="E121" s="839"/>
      <c r="F121" s="839"/>
      <c r="G121" s="839"/>
      <c r="H121" s="839"/>
      <c r="I121" s="839"/>
      <c r="J121" s="839"/>
      <c r="K121" s="839"/>
      <c r="L121" s="839"/>
      <c r="M121" s="839"/>
      <c r="N121" s="839"/>
      <c r="O121" s="839"/>
      <c r="P121" s="30"/>
      <c r="Q121" s="30"/>
      <c r="R121" s="30"/>
      <c r="S121" s="30"/>
      <c r="T121" s="30"/>
      <c r="U121" s="30"/>
      <c r="V121" s="30"/>
      <c r="W121" s="30"/>
    </row>
    <row r="122" spans="1:23" ht="13.5">
      <c r="A122" s="839"/>
      <c r="B122" s="839"/>
      <c r="C122" s="839"/>
      <c r="D122" s="839"/>
      <c r="E122" s="839"/>
      <c r="F122" s="839"/>
      <c r="G122" s="839"/>
      <c r="H122" s="839"/>
      <c r="I122" s="839"/>
      <c r="J122" s="839"/>
      <c r="K122" s="839"/>
      <c r="L122" s="839"/>
      <c r="M122" s="839"/>
      <c r="N122" s="839"/>
      <c r="O122" s="839"/>
      <c r="P122" s="30"/>
      <c r="Q122" s="30"/>
      <c r="R122" s="30"/>
      <c r="S122" s="30"/>
      <c r="T122" s="30"/>
      <c r="U122" s="30"/>
      <c r="V122" s="30"/>
      <c r="W122" s="30"/>
    </row>
    <row r="123" spans="1:23" ht="13.5">
      <c r="A123" s="839"/>
      <c r="B123" s="839"/>
      <c r="C123" s="839"/>
      <c r="D123" s="839"/>
      <c r="E123" s="839"/>
      <c r="F123" s="839"/>
      <c r="G123" s="839"/>
      <c r="H123" s="839"/>
      <c r="I123" s="839"/>
      <c r="J123" s="839"/>
      <c r="K123" s="839"/>
      <c r="L123" s="839"/>
      <c r="M123" s="839"/>
      <c r="N123" s="839"/>
      <c r="O123" s="839"/>
      <c r="P123" s="30"/>
      <c r="Q123" s="30"/>
      <c r="R123" s="30"/>
      <c r="S123" s="30"/>
      <c r="T123" s="30"/>
      <c r="U123" s="30"/>
      <c r="V123" s="30"/>
      <c r="W123" s="30"/>
    </row>
    <row r="124" spans="1:23" ht="13.5">
      <c r="A124" s="839"/>
      <c r="B124" s="839"/>
      <c r="C124" s="839"/>
      <c r="D124" s="839"/>
      <c r="E124" s="839"/>
      <c r="F124" s="839"/>
      <c r="G124" s="839"/>
      <c r="H124" s="839"/>
      <c r="I124" s="839"/>
      <c r="J124" s="839"/>
      <c r="K124" s="839"/>
      <c r="L124" s="839"/>
      <c r="M124" s="839"/>
      <c r="N124" s="839"/>
      <c r="O124" s="839"/>
      <c r="P124" s="30"/>
      <c r="Q124" s="30"/>
      <c r="R124" s="30"/>
      <c r="S124" s="30"/>
      <c r="T124" s="30"/>
      <c r="U124" s="30"/>
      <c r="V124" s="30"/>
      <c r="W124" s="30"/>
    </row>
    <row r="125" spans="1:23" ht="13.5">
      <c r="A125" s="839"/>
      <c r="B125" s="839"/>
      <c r="C125" s="839"/>
      <c r="D125" s="839"/>
      <c r="E125" s="839"/>
      <c r="F125" s="839"/>
      <c r="G125" s="839"/>
      <c r="H125" s="839"/>
      <c r="I125" s="839"/>
      <c r="J125" s="839"/>
      <c r="K125" s="839"/>
      <c r="L125" s="839"/>
      <c r="M125" s="839"/>
      <c r="N125" s="839"/>
      <c r="O125" s="839"/>
      <c r="P125" s="30"/>
      <c r="Q125" s="30"/>
      <c r="R125" s="30"/>
      <c r="S125" s="30"/>
      <c r="T125" s="30"/>
      <c r="U125" s="30"/>
      <c r="V125" s="30"/>
      <c r="W125" s="30"/>
    </row>
    <row r="126" spans="1:23" ht="13.5">
      <c r="A126" s="839"/>
      <c r="B126" s="839"/>
      <c r="C126" s="839"/>
      <c r="D126" s="839"/>
      <c r="E126" s="839"/>
      <c r="F126" s="839"/>
      <c r="G126" s="839"/>
      <c r="H126" s="839"/>
      <c r="I126" s="839"/>
      <c r="J126" s="839"/>
      <c r="K126" s="839"/>
      <c r="L126" s="839"/>
      <c r="M126" s="839"/>
      <c r="N126" s="839"/>
      <c r="O126" s="839"/>
      <c r="P126" s="30"/>
      <c r="Q126" s="30"/>
      <c r="R126" s="30"/>
      <c r="S126" s="30"/>
      <c r="T126" s="30"/>
      <c r="U126" s="30"/>
      <c r="V126" s="30"/>
      <c r="W126" s="30"/>
    </row>
    <row r="127" spans="1:23" ht="13.5">
      <c r="A127" s="839"/>
      <c r="B127" s="839"/>
      <c r="C127" s="839"/>
      <c r="D127" s="839"/>
      <c r="E127" s="839"/>
      <c r="F127" s="839"/>
      <c r="G127" s="839"/>
      <c r="H127" s="839"/>
      <c r="I127" s="839"/>
      <c r="J127" s="839"/>
      <c r="K127" s="839"/>
      <c r="L127" s="839"/>
      <c r="M127" s="839"/>
      <c r="N127" s="839"/>
      <c r="O127" s="839"/>
      <c r="P127" s="30"/>
      <c r="Q127" s="30"/>
      <c r="R127" s="30"/>
      <c r="S127" s="30"/>
      <c r="T127" s="30"/>
      <c r="U127" s="30"/>
      <c r="V127" s="30"/>
      <c r="W127" s="30"/>
    </row>
    <row r="128" spans="1:23" ht="13.5">
      <c r="A128" s="839"/>
      <c r="B128" s="839"/>
      <c r="C128" s="839"/>
      <c r="D128" s="839"/>
      <c r="E128" s="839"/>
      <c r="F128" s="839"/>
      <c r="G128" s="839"/>
      <c r="H128" s="839"/>
      <c r="I128" s="839"/>
      <c r="J128" s="839"/>
      <c r="K128" s="839"/>
      <c r="L128" s="839"/>
      <c r="M128" s="839"/>
      <c r="N128" s="839"/>
      <c r="O128" s="839"/>
      <c r="P128" s="30"/>
      <c r="Q128" s="30"/>
      <c r="R128" s="30"/>
      <c r="S128" s="30"/>
      <c r="T128" s="30"/>
      <c r="U128" s="30"/>
      <c r="V128" s="30"/>
      <c r="W128" s="30"/>
    </row>
    <row r="129" spans="1:23" ht="13.5">
      <c r="A129" s="839"/>
      <c r="B129" s="839"/>
      <c r="C129" s="839"/>
      <c r="D129" s="839"/>
      <c r="E129" s="839"/>
      <c r="F129" s="839"/>
      <c r="G129" s="839"/>
      <c r="H129" s="839"/>
      <c r="I129" s="839"/>
      <c r="J129" s="839"/>
      <c r="K129" s="839"/>
      <c r="L129" s="839"/>
      <c r="M129" s="839"/>
      <c r="N129" s="839"/>
      <c r="O129" s="839"/>
      <c r="P129" s="30"/>
      <c r="Q129" s="30"/>
      <c r="R129" s="30"/>
      <c r="S129" s="30"/>
      <c r="T129" s="30"/>
      <c r="U129" s="30"/>
      <c r="V129" s="30"/>
      <c r="W129" s="30"/>
    </row>
    <row r="130" spans="1:23" ht="13.5">
      <c r="A130" s="839"/>
      <c r="B130" s="839"/>
      <c r="C130" s="839"/>
      <c r="D130" s="839"/>
      <c r="E130" s="839"/>
      <c r="F130" s="839"/>
      <c r="G130" s="839"/>
      <c r="H130" s="839"/>
      <c r="I130" s="839"/>
      <c r="J130" s="839"/>
      <c r="K130" s="839"/>
      <c r="L130" s="839"/>
      <c r="M130" s="839"/>
      <c r="N130" s="839"/>
      <c r="O130" s="839"/>
      <c r="P130" s="30"/>
      <c r="Q130" s="30"/>
      <c r="R130" s="30"/>
      <c r="S130" s="30"/>
      <c r="T130" s="30"/>
      <c r="U130" s="30"/>
      <c r="V130" s="30"/>
      <c r="W130" s="30"/>
    </row>
    <row r="131" spans="1:23" ht="13.5">
      <c r="A131" s="839"/>
      <c r="B131" s="839"/>
      <c r="C131" s="839"/>
      <c r="D131" s="839"/>
      <c r="E131" s="839"/>
      <c r="F131" s="839"/>
      <c r="G131" s="839"/>
      <c r="H131" s="839"/>
      <c r="I131" s="839"/>
      <c r="J131" s="839"/>
      <c r="K131" s="839"/>
      <c r="L131" s="839"/>
      <c r="M131" s="839"/>
      <c r="N131" s="839"/>
      <c r="O131" s="839"/>
      <c r="P131" s="30"/>
      <c r="Q131" s="30"/>
      <c r="R131" s="30"/>
      <c r="S131" s="30"/>
      <c r="T131" s="30"/>
      <c r="U131" s="30"/>
      <c r="V131" s="30"/>
      <c r="W131" s="30"/>
    </row>
    <row r="132" spans="1:23" ht="13.5">
      <c r="A132" s="839"/>
      <c r="B132" s="839"/>
      <c r="C132" s="839"/>
      <c r="D132" s="839"/>
      <c r="E132" s="839"/>
      <c r="F132" s="839"/>
      <c r="G132" s="839"/>
      <c r="H132" s="839"/>
      <c r="I132" s="839"/>
      <c r="J132" s="839"/>
      <c r="K132" s="839"/>
      <c r="L132" s="839"/>
      <c r="M132" s="839"/>
      <c r="N132" s="839"/>
      <c r="O132" s="839"/>
      <c r="P132" s="30"/>
      <c r="Q132" s="30"/>
      <c r="R132" s="30"/>
      <c r="S132" s="30"/>
      <c r="T132" s="30"/>
      <c r="U132" s="30"/>
      <c r="V132" s="30"/>
      <c r="W132" s="30"/>
    </row>
    <row r="133" spans="1:23" ht="13.5">
      <c r="A133" s="839"/>
      <c r="B133" s="839"/>
      <c r="C133" s="839"/>
      <c r="D133" s="839"/>
      <c r="E133" s="839"/>
      <c r="F133" s="839"/>
      <c r="G133" s="839"/>
      <c r="H133" s="839"/>
      <c r="I133" s="839"/>
      <c r="J133" s="839"/>
      <c r="K133" s="839"/>
      <c r="L133" s="839"/>
      <c r="M133" s="839"/>
      <c r="N133" s="839"/>
      <c r="O133" s="839"/>
      <c r="P133" s="30"/>
      <c r="Q133" s="30"/>
      <c r="R133" s="30"/>
      <c r="S133" s="30"/>
      <c r="T133" s="30"/>
      <c r="U133" s="30"/>
      <c r="V133" s="30"/>
      <c r="W133" s="30"/>
    </row>
    <row r="134" spans="1:23" ht="13.5">
      <c r="A134" s="839"/>
      <c r="B134" s="839"/>
      <c r="C134" s="839"/>
      <c r="D134" s="839"/>
      <c r="E134" s="839"/>
      <c r="F134" s="839"/>
      <c r="G134" s="839"/>
      <c r="H134" s="839"/>
      <c r="I134" s="839"/>
      <c r="J134" s="839"/>
      <c r="K134" s="839"/>
      <c r="L134" s="839"/>
      <c r="M134" s="839"/>
      <c r="N134" s="839"/>
      <c r="O134" s="839"/>
      <c r="P134" s="30"/>
      <c r="Q134" s="30"/>
      <c r="R134" s="30"/>
      <c r="S134" s="30"/>
      <c r="T134" s="30"/>
      <c r="U134" s="30"/>
      <c r="V134" s="30"/>
      <c r="W134" s="30"/>
    </row>
    <row r="135" spans="1:23" ht="13.5">
      <c r="A135" s="839"/>
      <c r="B135" s="839"/>
      <c r="C135" s="839"/>
      <c r="D135" s="839"/>
      <c r="E135" s="839"/>
      <c r="F135" s="839"/>
      <c r="G135" s="839"/>
      <c r="H135" s="839"/>
      <c r="I135" s="839"/>
      <c r="J135" s="839"/>
      <c r="K135" s="839"/>
      <c r="L135" s="839"/>
      <c r="M135" s="839"/>
      <c r="N135" s="839"/>
      <c r="O135" s="839"/>
      <c r="P135" s="30"/>
      <c r="Q135" s="30"/>
      <c r="R135" s="30"/>
      <c r="S135" s="30"/>
      <c r="T135" s="30"/>
      <c r="U135" s="30"/>
      <c r="V135" s="30"/>
      <c r="W135" s="30"/>
    </row>
    <row r="136" spans="1:23" ht="13.5">
      <c r="A136" s="839"/>
      <c r="B136" s="839"/>
      <c r="C136" s="839"/>
      <c r="D136" s="839"/>
      <c r="E136" s="839"/>
      <c r="F136" s="839"/>
      <c r="G136" s="839"/>
      <c r="H136" s="839"/>
      <c r="I136" s="839"/>
      <c r="J136" s="839"/>
      <c r="K136" s="839"/>
      <c r="L136" s="839"/>
      <c r="M136" s="839"/>
      <c r="N136" s="839"/>
      <c r="O136" s="839"/>
      <c r="P136" s="30"/>
      <c r="Q136" s="30"/>
      <c r="R136" s="30"/>
      <c r="S136" s="30"/>
      <c r="T136" s="30"/>
      <c r="U136" s="30"/>
      <c r="V136" s="30"/>
      <c r="W136" s="30"/>
    </row>
    <row r="137" spans="1:23" ht="13.5">
      <c r="A137" s="839"/>
      <c r="B137" s="839"/>
      <c r="C137" s="839"/>
      <c r="D137" s="839"/>
      <c r="E137" s="839"/>
      <c r="F137" s="839"/>
      <c r="G137" s="839"/>
      <c r="H137" s="839"/>
      <c r="I137" s="839"/>
      <c r="J137" s="839"/>
      <c r="K137" s="839"/>
      <c r="L137" s="839"/>
      <c r="M137" s="839"/>
      <c r="N137" s="839"/>
      <c r="O137" s="839"/>
      <c r="P137" s="30"/>
      <c r="Q137" s="30"/>
      <c r="R137" s="30"/>
      <c r="S137" s="30"/>
      <c r="T137" s="30"/>
      <c r="U137" s="30"/>
      <c r="V137" s="30"/>
      <c r="W137" s="30"/>
    </row>
    <row r="138" spans="1:23" ht="13.5">
      <c r="A138" s="839"/>
      <c r="B138" s="839"/>
      <c r="C138" s="839"/>
      <c r="D138" s="839"/>
      <c r="E138" s="839"/>
      <c r="F138" s="839"/>
      <c r="G138" s="839"/>
      <c r="H138" s="839"/>
      <c r="I138" s="839"/>
      <c r="J138" s="839"/>
      <c r="K138" s="839"/>
      <c r="L138" s="839"/>
      <c r="M138" s="839"/>
      <c r="N138" s="839"/>
      <c r="O138" s="839"/>
      <c r="P138" s="30"/>
      <c r="Q138" s="30"/>
      <c r="R138" s="30"/>
      <c r="S138" s="30"/>
      <c r="T138" s="30"/>
      <c r="U138" s="30"/>
      <c r="V138" s="30"/>
      <c r="W138" s="30"/>
    </row>
    <row r="139" spans="1:23" ht="13.5">
      <c r="A139" s="839"/>
      <c r="B139" s="839"/>
      <c r="C139" s="839"/>
      <c r="D139" s="839"/>
      <c r="E139" s="839"/>
      <c r="F139" s="839"/>
      <c r="G139" s="839"/>
      <c r="H139" s="839"/>
      <c r="I139" s="839"/>
      <c r="J139" s="839"/>
      <c r="K139" s="839"/>
      <c r="L139" s="839"/>
      <c r="M139" s="839"/>
      <c r="N139" s="839"/>
      <c r="O139" s="839"/>
      <c r="P139" s="30"/>
      <c r="Q139" s="30"/>
      <c r="R139" s="30"/>
      <c r="S139" s="30"/>
      <c r="T139" s="30"/>
      <c r="U139" s="30"/>
      <c r="V139" s="30"/>
      <c r="W139" s="30"/>
    </row>
    <row r="140" spans="1:23" ht="13.5">
      <c r="A140" s="839"/>
      <c r="B140" s="839"/>
      <c r="C140" s="839"/>
      <c r="D140" s="839"/>
      <c r="E140" s="839"/>
      <c r="F140" s="839"/>
      <c r="G140" s="839"/>
      <c r="H140" s="839"/>
      <c r="I140" s="839"/>
      <c r="J140" s="839"/>
      <c r="K140" s="839"/>
      <c r="L140" s="839"/>
      <c r="M140" s="839"/>
      <c r="N140" s="839"/>
      <c r="O140" s="839"/>
      <c r="P140" s="30"/>
      <c r="Q140" s="30"/>
      <c r="R140" s="30"/>
      <c r="S140" s="30"/>
      <c r="T140" s="30"/>
      <c r="U140" s="30"/>
      <c r="V140" s="30"/>
      <c r="W140" s="30"/>
    </row>
    <row r="141" spans="1:23" ht="13.5">
      <c r="A141" s="839"/>
      <c r="B141" s="839"/>
      <c r="C141" s="839"/>
      <c r="D141" s="839"/>
      <c r="E141" s="839"/>
      <c r="F141" s="839"/>
      <c r="G141" s="839"/>
      <c r="H141" s="839"/>
      <c r="I141" s="839"/>
      <c r="J141" s="839"/>
      <c r="K141" s="839"/>
      <c r="L141" s="839"/>
      <c r="M141" s="839"/>
      <c r="N141" s="839"/>
      <c r="O141" s="839"/>
      <c r="P141" s="30"/>
      <c r="Q141" s="30"/>
      <c r="R141" s="30"/>
      <c r="S141" s="30"/>
      <c r="T141" s="30"/>
      <c r="U141" s="30"/>
      <c r="V141" s="30"/>
      <c r="W141" s="30"/>
    </row>
    <row r="142" spans="1:23" ht="13.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</row>
    <row r="143" spans="1:23" ht="13.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</row>
    <row r="144" spans="1:23" ht="13.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</row>
    <row r="145" spans="1:23" ht="13.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</row>
    <row r="146" spans="1:23" ht="13.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</row>
    <row r="147" spans="1:23" ht="13.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</row>
    <row r="148" spans="1:23" ht="13.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</row>
    <row r="149" spans="1:23" ht="13.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</row>
    <row r="150" spans="1:23" ht="13.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</row>
    <row r="151" spans="1:23" ht="13.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</row>
    <row r="152" spans="1:23" ht="13.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</row>
    <row r="153" spans="1:23" ht="13.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</row>
    <row r="154" spans="1:23" ht="13.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</row>
    <row r="155" spans="1:23" ht="13.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</row>
    <row r="156" spans="1:23" ht="13.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</row>
    <row r="157" spans="1:23" ht="13.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</row>
    <row r="158" spans="1:23" ht="13.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</row>
    <row r="159" spans="1:23" ht="13.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</row>
    <row r="160" spans="1:23" ht="13.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</row>
    <row r="161" spans="1:23" ht="13.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</row>
    <row r="162" spans="1:23" ht="13.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</row>
    <row r="163" spans="1:23" ht="13.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</row>
    <row r="164" spans="1:23" ht="13.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</row>
    <row r="165" spans="1:23" ht="13.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</row>
    <row r="166" spans="1:23" ht="13.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</row>
    <row r="167" spans="1:23" ht="13.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</row>
    <row r="168" spans="1:23" ht="13.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</row>
    <row r="169" spans="1:23" ht="13.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</row>
    <row r="170" spans="1:23" ht="13.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</row>
    <row r="171" spans="1:23" ht="13.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</row>
    <row r="172" spans="1:23" ht="13.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</row>
    <row r="173" spans="1:23" ht="13.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</row>
    <row r="174" spans="1:23" ht="13.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</row>
    <row r="175" spans="1:23" ht="13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</row>
    <row r="176" spans="1:23" ht="13.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</row>
    <row r="177" spans="1:23" ht="13.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</row>
    <row r="178" spans="1:23" ht="13.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</row>
    <row r="179" spans="1:23" ht="13.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</row>
  </sheetData>
  <sheetProtection/>
  <mergeCells count="8">
    <mergeCell ref="A50:B50"/>
    <mergeCell ref="A53:A55"/>
    <mergeCell ref="F53:F55"/>
    <mergeCell ref="A5:B5"/>
    <mergeCell ref="A6:B6"/>
    <mergeCell ref="N9:O9"/>
    <mergeCell ref="C55:D55"/>
    <mergeCell ref="H55:I55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1" r:id="rId1"/>
  <headerFooter alignWithMargins="0">
    <oddFooter>&amp;R1.A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X191"/>
  <sheetViews>
    <sheetView zoomScale="110" zoomScaleNormal="110" workbookViewId="0" topLeftCell="B1">
      <selection activeCell="J3" sqref="J3"/>
    </sheetView>
  </sheetViews>
  <sheetFormatPr defaultColWidth="9.140625" defaultRowHeight="12.75"/>
  <cols>
    <col min="1" max="1" width="9.8515625" style="373" hidden="1" customWidth="1"/>
    <col min="2" max="2" width="6.8515625" style="390" customWidth="1"/>
    <col min="3" max="3" width="10.7109375" style="390" customWidth="1"/>
    <col min="4" max="4" width="23.140625" style="373" customWidth="1"/>
    <col min="5" max="6" width="9.28125" style="390" customWidth="1"/>
    <col min="7" max="7" width="11.421875" style="390" customWidth="1"/>
    <col min="8" max="8" width="9.00390625" style="373" customWidth="1"/>
    <col min="9" max="9" width="11.28125" style="373" customWidth="1"/>
    <col min="10" max="10" width="11.57421875" style="373" customWidth="1"/>
    <col min="11" max="11" width="9.8515625" style="373" customWidth="1"/>
    <col min="12" max="12" width="6.421875" style="373" hidden="1" customWidth="1"/>
    <col min="13" max="13" width="7.8515625" style="373" hidden="1" customWidth="1"/>
    <col min="14" max="15" width="7.28125" style="373" hidden="1" customWidth="1"/>
    <col min="16" max="16" width="9.140625" style="390" customWidth="1"/>
    <col min="17" max="17" width="6.421875" style="390" customWidth="1"/>
    <col min="18" max="18" width="9.421875" style="390" customWidth="1"/>
    <col min="19" max="19" width="9.57421875" style="390" customWidth="1"/>
    <col min="20" max="20" width="8.8515625" style="390" customWidth="1"/>
    <col min="21" max="21" width="11.57421875" style="373" hidden="1" customWidth="1"/>
    <col min="22" max="23" width="9.28125" style="373" bestFit="1" customWidth="1"/>
    <col min="24" max="24" width="9.421875" style="373" bestFit="1" customWidth="1"/>
    <col min="25" max="16384" width="9.140625" style="373" customWidth="1"/>
  </cols>
  <sheetData>
    <row r="1" spans="1:20" s="375" customFormat="1" ht="14.25" customHeight="1">
      <c r="A1" s="374" t="s">
        <v>84</v>
      </c>
      <c r="B1" s="22" t="s">
        <v>84</v>
      </c>
      <c r="C1" s="21"/>
      <c r="E1" s="389"/>
      <c r="F1" s="389"/>
      <c r="G1" s="389"/>
      <c r="P1" s="389"/>
      <c r="Q1" s="389"/>
      <c r="R1" s="389"/>
      <c r="S1" s="389"/>
      <c r="T1" s="389"/>
    </row>
    <row r="2" spans="1:21" ht="23.25" customHeight="1">
      <c r="A2" s="376" t="s">
        <v>114</v>
      </c>
      <c r="B2" s="488"/>
      <c r="C2" s="488"/>
      <c r="D2" s="488"/>
      <c r="E2" s="488"/>
      <c r="F2" s="488"/>
      <c r="G2" s="488"/>
      <c r="H2" s="376"/>
      <c r="I2" s="376"/>
      <c r="J2" s="376"/>
      <c r="K2" s="376"/>
      <c r="L2" s="376"/>
      <c r="M2" s="376"/>
      <c r="N2" s="376"/>
      <c r="O2" s="377"/>
      <c r="P2" s="378"/>
      <c r="Q2" s="377"/>
      <c r="R2" s="391"/>
      <c r="S2" s="391"/>
      <c r="T2" s="391"/>
      <c r="U2" s="376"/>
    </row>
    <row r="3" spans="1:21" ht="21.75" customHeight="1">
      <c r="A3" s="379" t="s">
        <v>62</v>
      </c>
      <c r="B3" s="489" t="s">
        <v>492</v>
      </c>
      <c r="C3" s="489"/>
      <c r="D3" s="489"/>
      <c r="E3" s="489"/>
      <c r="F3" s="489"/>
      <c r="G3" s="489"/>
      <c r="H3" s="379"/>
      <c r="I3" s="379"/>
      <c r="J3" s="868"/>
      <c r="K3" s="868"/>
      <c r="L3" s="869"/>
      <c r="M3" s="870"/>
      <c r="N3" s="871"/>
      <c r="O3" s="871"/>
      <c r="P3" s="872"/>
      <c r="Q3" s="872"/>
      <c r="R3" s="872"/>
      <c r="S3" s="872"/>
      <c r="T3" s="872"/>
      <c r="U3" s="376"/>
    </row>
    <row r="4" spans="1:21" ht="12.75">
      <c r="A4" s="391"/>
      <c r="B4" s="872"/>
      <c r="C4" s="872"/>
      <c r="D4" s="870"/>
      <c r="E4" s="872"/>
      <c r="F4" s="872"/>
      <c r="G4" s="872"/>
      <c r="H4" s="870"/>
      <c r="I4" s="870"/>
      <c r="J4" s="870"/>
      <c r="K4" s="870"/>
      <c r="L4" s="870"/>
      <c r="M4" s="870"/>
      <c r="N4" s="870"/>
      <c r="O4" s="870"/>
      <c r="P4" s="872"/>
      <c r="Q4" s="872"/>
      <c r="R4" s="872"/>
      <c r="S4" s="872"/>
      <c r="T4" s="872"/>
      <c r="U4" s="376"/>
    </row>
    <row r="5" spans="1:21" ht="12.75">
      <c r="A5" s="391"/>
      <c r="B5" s="872"/>
      <c r="C5" s="872"/>
      <c r="D5" s="870"/>
      <c r="E5" s="872"/>
      <c r="F5" s="872"/>
      <c r="G5" s="872"/>
      <c r="H5" s="870"/>
      <c r="I5" s="870"/>
      <c r="J5" s="870"/>
      <c r="K5" s="870"/>
      <c r="L5" s="870"/>
      <c r="M5" s="870"/>
      <c r="N5" s="870"/>
      <c r="O5" s="870"/>
      <c r="P5" s="872"/>
      <c r="Q5" s="872"/>
      <c r="R5" s="872"/>
      <c r="S5" s="872"/>
      <c r="T5" s="872"/>
      <c r="U5" s="376"/>
    </row>
    <row r="6" spans="1:21" ht="14.25" thickBot="1">
      <c r="A6" s="391"/>
      <c r="B6" s="872"/>
      <c r="C6" s="872"/>
      <c r="D6" s="870"/>
      <c r="E6" s="872"/>
      <c r="F6" s="872"/>
      <c r="G6" s="872"/>
      <c r="H6" s="870"/>
      <c r="I6" s="870"/>
      <c r="J6" s="870"/>
      <c r="K6" s="870"/>
      <c r="L6" s="870"/>
      <c r="M6" s="870"/>
      <c r="N6" s="870"/>
      <c r="O6" s="870"/>
      <c r="P6" s="872"/>
      <c r="Q6" s="872"/>
      <c r="R6" s="872"/>
      <c r="S6" s="872"/>
      <c r="T6" s="873" t="s">
        <v>254</v>
      </c>
      <c r="U6" s="380"/>
    </row>
    <row r="7" spans="1:21" s="382" customFormat="1" ht="35.25" customHeight="1">
      <c r="A7" s="564" t="s">
        <v>99</v>
      </c>
      <c r="B7" s="566" t="s">
        <v>100</v>
      </c>
      <c r="C7" s="392" t="s">
        <v>66</v>
      </c>
      <c r="D7" s="566" t="s">
        <v>101</v>
      </c>
      <c r="E7" s="568" t="s">
        <v>63</v>
      </c>
      <c r="F7" s="568" t="s">
        <v>28</v>
      </c>
      <c r="G7" s="566" t="s">
        <v>64</v>
      </c>
      <c r="H7" s="566" t="s">
        <v>102</v>
      </c>
      <c r="I7" s="570" t="s">
        <v>103</v>
      </c>
      <c r="J7" s="572" t="s">
        <v>104</v>
      </c>
      <c r="K7" s="381" t="s">
        <v>105</v>
      </c>
      <c r="L7" s="574" t="s">
        <v>106</v>
      </c>
      <c r="M7" s="574" t="s">
        <v>131</v>
      </c>
      <c r="N7" s="562" t="s">
        <v>107</v>
      </c>
      <c r="O7" s="562" t="s">
        <v>431</v>
      </c>
      <c r="P7" s="562" t="s">
        <v>428</v>
      </c>
      <c r="Q7" s="562"/>
      <c r="R7" s="562" t="s">
        <v>108</v>
      </c>
      <c r="S7" s="562" t="s">
        <v>109</v>
      </c>
      <c r="T7" s="562" t="s">
        <v>429</v>
      </c>
      <c r="U7" s="560" t="s">
        <v>430</v>
      </c>
    </row>
    <row r="8" spans="1:21" s="382" customFormat="1" ht="35.25" customHeight="1" thickBot="1">
      <c r="A8" s="565"/>
      <c r="B8" s="567"/>
      <c r="C8" s="417"/>
      <c r="D8" s="567"/>
      <c r="E8" s="569"/>
      <c r="F8" s="569"/>
      <c r="G8" s="567"/>
      <c r="H8" s="567"/>
      <c r="I8" s="571"/>
      <c r="J8" s="573"/>
      <c r="K8" s="383" t="s">
        <v>110</v>
      </c>
      <c r="L8" s="575"/>
      <c r="M8" s="575"/>
      <c r="N8" s="563"/>
      <c r="O8" s="563"/>
      <c r="P8" s="384" t="s">
        <v>111</v>
      </c>
      <c r="Q8" s="384" t="s">
        <v>112</v>
      </c>
      <c r="R8" s="563"/>
      <c r="S8" s="563"/>
      <c r="T8" s="563"/>
      <c r="U8" s="561"/>
    </row>
    <row r="9" spans="1:21" s="382" customFormat="1" ht="12.75">
      <c r="A9" s="419"/>
      <c r="B9" s="428" t="s">
        <v>255</v>
      </c>
      <c r="C9" s="429">
        <v>1029001</v>
      </c>
      <c r="D9" s="430" t="s">
        <v>443</v>
      </c>
      <c r="E9" s="428" t="s">
        <v>256</v>
      </c>
      <c r="F9" s="428" t="s">
        <v>274</v>
      </c>
      <c r="G9" s="429">
        <v>2310000</v>
      </c>
      <c r="H9" s="428" t="s">
        <v>269</v>
      </c>
      <c r="I9" s="431" t="s">
        <v>441</v>
      </c>
      <c r="J9" s="430" t="s">
        <v>442</v>
      </c>
      <c r="K9" s="432" t="s">
        <v>259</v>
      </c>
      <c r="L9" s="433"/>
      <c r="M9" s="434"/>
      <c r="N9" s="435"/>
      <c r="O9" s="435"/>
      <c r="P9" s="436">
        <v>0</v>
      </c>
      <c r="Q9" s="436"/>
      <c r="R9" s="436">
        <v>15700</v>
      </c>
      <c r="S9" s="436">
        <v>10000</v>
      </c>
      <c r="T9" s="436">
        <v>10000</v>
      </c>
      <c r="U9" s="437"/>
    </row>
    <row r="10" spans="1:21" s="385" customFormat="1" ht="12.75">
      <c r="A10" s="420"/>
      <c r="B10" s="438" t="s">
        <v>255</v>
      </c>
      <c r="C10" s="439">
        <v>1029042</v>
      </c>
      <c r="D10" s="440" t="s">
        <v>444</v>
      </c>
      <c r="E10" s="438" t="s">
        <v>256</v>
      </c>
      <c r="F10" s="438" t="s">
        <v>257</v>
      </c>
      <c r="G10" s="439">
        <v>2310000</v>
      </c>
      <c r="H10" s="441" t="s">
        <v>269</v>
      </c>
      <c r="I10" s="442" t="s">
        <v>441</v>
      </c>
      <c r="J10" s="440" t="s">
        <v>442</v>
      </c>
      <c r="K10" s="443" t="s">
        <v>259</v>
      </c>
      <c r="L10" s="444"/>
      <c r="M10" s="444"/>
      <c r="N10" s="445"/>
      <c r="O10" s="445"/>
      <c r="P10" s="446">
        <v>2950</v>
      </c>
      <c r="Q10" s="446"/>
      <c r="R10" s="446">
        <v>0</v>
      </c>
      <c r="S10" s="446">
        <v>0</v>
      </c>
      <c r="T10" s="446">
        <v>0</v>
      </c>
      <c r="U10" s="447"/>
    </row>
    <row r="11" spans="1:21" s="385" customFormat="1" ht="12.75">
      <c r="A11" s="421"/>
      <c r="B11" s="438" t="s">
        <v>255</v>
      </c>
      <c r="C11" s="439">
        <v>1029011</v>
      </c>
      <c r="D11" s="440" t="s">
        <v>445</v>
      </c>
      <c r="E11" s="438" t="s">
        <v>256</v>
      </c>
      <c r="F11" s="438" t="s">
        <v>257</v>
      </c>
      <c r="G11" s="439">
        <v>2310000</v>
      </c>
      <c r="H11" s="441" t="s">
        <v>269</v>
      </c>
      <c r="I11" s="442" t="s">
        <v>441</v>
      </c>
      <c r="J11" s="440" t="s">
        <v>442</v>
      </c>
      <c r="K11" s="443" t="s">
        <v>259</v>
      </c>
      <c r="L11" s="444"/>
      <c r="M11" s="444"/>
      <c r="N11" s="445"/>
      <c r="O11" s="445"/>
      <c r="P11" s="446">
        <v>1920</v>
      </c>
      <c r="Q11" s="446"/>
      <c r="R11" s="446">
        <v>0</v>
      </c>
      <c r="S11" s="446">
        <v>0</v>
      </c>
      <c r="T11" s="446">
        <v>0</v>
      </c>
      <c r="U11" s="447"/>
    </row>
    <row r="12" spans="1:21" s="385" customFormat="1" ht="12.75" customHeight="1">
      <c r="A12" s="421"/>
      <c r="B12" s="438" t="s">
        <v>255</v>
      </c>
      <c r="C12" s="439">
        <v>1029041</v>
      </c>
      <c r="D12" s="440" t="s">
        <v>433</v>
      </c>
      <c r="E12" s="438" t="s">
        <v>256</v>
      </c>
      <c r="F12" s="438" t="s">
        <v>257</v>
      </c>
      <c r="G12" s="439">
        <v>2310000</v>
      </c>
      <c r="H12" s="438" t="s">
        <v>269</v>
      </c>
      <c r="I12" s="442" t="s">
        <v>441</v>
      </c>
      <c r="J12" s="440" t="s">
        <v>442</v>
      </c>
      <c r="K12" s="443" t="s">
        <v>259</v>
      </c>
      <c r="L12" s="444"/>
      <c r="M12" s="444"/>
      <c r="N12" s="445"/>
      <c r="O12" s="445"/>
      <c r="P12" s="446">
        <v>1645</v>
      </c>
      <c r="Q12" s="446"/>
      <c r="R12" s="446">
        <v>1220</v>
      </c>
      <c r="S12" s="446">
        <v>770</v>
      </c>
      <c r="T12" s="446">
        <v>770</v>
      </c>
      <c r="U12" s="447"/>
    </row>
    <row r="13" spans="1:21" s="385" customFormat="1" ht="12.75">
      <c r="A13" s="421"/>
      <c r="B13" s="438" t="s">
        <v>255</v>
      </c>
      <c r="C13" s="439">
        <v>1029008</v>
      </c>
      <c r="D13" s="440" t="s">
        <v>446</v>
      </c>
      <c r="E13" s="438" t="s">
        <v>256</v>
      </c>
      <c r="F13" s="438" t="s">
        <v>257</v>
      </c>
      <c r="G13" s="439">
        <v>2310000</v>
      </c>
      <c r="H13" s="438" t="s">
        <v>277</v>
      </c>
      <c r="I13" s="442" t="s">
        <v>441</v>
      </c>
      <c r="J13" s="440" t="s">
        <v>442</v>
      </c>
      <c r="K13" s="443" t="s">
        <v>259</v>
      </c>
      <c r="L13" s="444"/>
      <c r="M13" s="444"/>
      <c r="N13" s="445"/>
      <c r="O13" s="445"/>
      <c r="P13" s="446">
        <v>1600</v>
      </c>
      <c r="Q13" s="446"/>
      <c r="R13" s="446">
        <v>500</v>
      </c>
      <c r="S13" s="446">
        <v>0</v>
      </c>
      <c r="T13" s="446">
        <v>0</v>
      </c>
      <c r="U13" s="447"/>
    </row>
    <row r="14" spans="1:21" s="385" customFormat="1" ht="12.75">
      <c r="A14" s="420"/>
      <c r="B14" s="438" t="s">
        <v>255</v>
      </c>
      <c r="C14" s="439">
        <v>1029012</v>
      </c>
      <c r="D14" s="440" t="s">
        <v>278</v>
      </c>
      <c r="E14" s="438" t="s">
        <v>256</v>
      </c>
      <c r="F14" s="438" t="s">
        <v>257</v>
      </c>
      <c r="G14" s="439">
        <v>2310000</v>
      </c>
      <c r="H14" s="438" t="s">
        <v>279</v>
      </c>
      <c r="I14" s="442" t="s">
        <v>441</v>
      </c>
      <c r="J14" s="440" t="s">
        <v>442</v>
      </c>
      <c r="K14" s="443" t="s">
        <v>259</v>
      </c>
      <c r="L14" s="444"/>
      <c r="M14" s="444"/>
      <c r="N14" s="445"/>
      <c r="O14" s="445"/>
      <c r="P14" s="446">
        <v>1140</v>
      </c>
      <c r="Q14" s="446"/>
      <c r="R14" s="446">
        <v>650</v>
      </c>
      <c r="S14" s="446">
        <v>280</v>
      </c>
      <c r="T14" s="446">
        <v>830</v>
      </c>
      <c r="U14" s="447"/>
    </row>
    <row r="15" spans="1:21" s="385" customFormat="1" ht="12.75">
      <c r="A15" s="420"/>
      <c r="B15" s="438" t="s">
        <v>255</v>
      </c>
      <c r="C15" s="439">
        <v>1029027</v>
      </c>
      <c r="D15" s="440" t="s">
        <v>447</v>
      </c>
      <c r="E15" s="438" t="s">
        <v>256</v>
      </c>
      <c r="F15" s="438" t="s">
        <v>257</v>
      </c>
      <c r="G15" s="439">
        <v>2310000</v>
      </c>
      <c r="H15" s="438" t="s">
        <v>96</v>
      </c>
      <c r="I15" s="442" t="s">
        <v>441</v>
      </c>
      <c r="J15" s="440" t="s">
        <v>442</v>
      </c>
      <c r="K15" s="443" t="s">
        <v>259</v>
      </c>
      <c r="L15" s="444"/>
      <c r="M15" s="444"/>
      <c r="N15" s="445"/>
      <c r="O15" s="445"/>
      <c r="P15" s="446">
        <v>1000</v>
      </c>
      <c r="Q15" s="446"/>
      <c r="R15" s="446">
        <v>0</v>
      </c>
      <c r="S15" s="446">
        <v>0</v>
      </c>
      <c r="T15" s="446">
        <v>0</v>
      </c>
      <c r="U15" s="447"/>
    </row>
    <row r="16" spans="1:21" s="385" customFormat="1" ht="12.75" customHeight="1">
      <c r="A16" s="421"/>
      <c r="B16" s="438" t="s">
        <v>255</v>
      </c>
      <c r="C16" s="439">
        <v>1029017</v>
      </c>
      <c r="D16" s="440" t="s">
        <v>267</v>
      </c>
      <c r="E16" s="438" t="s">
        <v>256</v>
      </c>
      <c r="F16" s="438" t="s">
        <v>257</v>
      </c>
      <c r="G16" s="439">
        <v>2310000</v>
      </c>
      <c r="H16" s="438" t="s">
        <v>268</v>
      </c>
      <c r="I16" s="442" t="s">
        <v>441</v>
      </c>
      <c r="J16" s="440" t="s">
        <v>442</v>
      </c>
      <c r="K16" s="443" t="s">
        <v>259</v>
      </c>
      <c r="L16" s="444"/>
      <c r="M16" s="444"/>
      <c r="N16" s="445"/>
      <c r="O16" s="445"/>
      <c r="P16" s="446">
        <v>900</v>
      </c>
      <c r="Q16" s="446"/>
      <c r="R16" s="446">
        <v>400</v>
      </c>
      <c r="S16" s="446">
        <v>0</v>
      </c>
      <c r="T16" s="446">
        <v>0</v>
      </c>
      <c r="U16" s="447"/>
    </row>
    <row r="17" spans="1:21" s="385" customFormat="1" ht="12.75">
      <c r="A17" s="421"/>
      <c r="B17" s="438" t="s">
        <v>255</v>
      </c>
      <c r="C17" s="439">
        <v>1029026</v>
      </c>
      <c r="D17" s="440" t="s">
        <v>448</v>
      </c>
      <c r="E17" s="438" t="s">
        <v>256</v>
      </c>
      <c r="F17" s="438" t="s">
        <v>257</v>
      </c>
      <c r="G17" s="439">
        <v>2310000</v>
      </c>
      <c r="H17" s="438" t="s">
        <v>95</v>
      </c>
      <c r="I17" s="442" t="s">
        <v>441</v>
      </c>
      <c r="J17" s="440" t="s">
        <v>442</v>
      </c>
      <c r="K17" s="443" t="s">
        <v>259</v>
      </c>
      <c r="L17" s="444"/>
      <c r="M17" s="444"/>
      <c r="N17" s="445"/>
      <c r="O17" s="445"/>
      <c r="P17" s="446">
        <v>780</v>
      </c>
      <c r="Q17" s="446"/>
      <c r="R17" s="446">
        <v>390</v>
      </c>
      <c r="S17" s="446">
        <v>0</v>
      </c>
      <c r="T17" s="446">
        <v>0</v>
      </c>
      <c r="U17" s="447"/>
    </row>
    <row r="18" spans="1:21" s="385" customFormat="1" ht="12.75">
      <c r="A18" s="420"/>
      <c r="B18" s="438" t="s">
        <v>255</v>
      </c>
      <c r="C18" s="439">
        <v>1029007</v>
      </c>
      <c r="D18" s="440" t="s">
        <v>449</v>
      </c>
      <c r="E18" s="438" t="s">
        <v>256</v>
      </c>
      <c r="F18" s="438" t="s">
        <v>257</v>
      </c>
      <c r="G18" s="439">
        <v>2310000</v>
      </c>
      <c r="H18" s="438" t="s">
        <v>269</v>
      </c>
      <c r="I18" s="442" t="s">
        <v>441</v>
      </c>
      <c r="J18" s="440" t="s">
        <v>442</v>
      </c>
      <c r="K18" s="443" t="s">
        <v>259</v>
      </c>
      <c r="L18" s="444"/>
      <c r="M18" s="444"/>
      <c r="N18" s="445"/>
      <c r="O18" s="445"/>
      <c r="P18" s="446">
        <v>700</v>
      </c>
      <c r="Q18" s="446"/>
      <c r="R18" s="446">
        <v>200</v>
      </c>
      <c r="S18" s="446">
        <v>300</v>
      </c>
      <c r="T18" s="446">
        <v>300</v>
      </c>
      <c r="U18" s="447"/>
    </row>
    <row r="19" spans="1:21" s="385" customFormat="1" ht="12.75">
      <c r="A19" s="420"/>
      <c r="B19" s="438" t="s">
        <v>255</v>
      </c>
      <c r="C19" s="439">
        <v>1029035</v>
      </c>
      <c r="D19" s="440" t="s">
        <v>450</v>
      </c>
      <c r="E19" s="438" t="s">
        <v>256</v>
      </c>
      <c r="F19" s="438" t="s">
        <v>257</v>
      </c>
      <c r="G19" s="439">
        <v>2310000</v>
      </c>
      <c r="H19" s="438" t="s">
        <v>451</v>
      </c>
      <c r="I19" s="442" t="s">
        <v>441</v>
      </c>
      <c r="J19" s="440" t="s">
        <v>442</v>
      </c>
      <c r="K19" s="443" t="s">
        <v>259</v>
      </c>
      <c r="L19" s="444"/>
      <c r="M19" s="444"/>
      <c r="N19" s="445"/>
      <c r="O19" s="445"/>
      <c r="P19" s="446">
        <v>590</v>
      </c>
      <c r="Q19" s="446"/>
      <c r="R19" s="446">
        <v>0</v>
      </c>
      <c r="S19" s="446">
        <v>0</v>
      </c>
      <c r="T19" s="446">
        <v>0</v>
      </c>
      <c r="U19" s="447"/>
    </row>
    <row r="20" spans="1:21" s="385" customFormat="1" ht="12.75">
      <c r="A20" s="420"/>
      <c r="B20" s="438" t="s">
        <v>255</v>
      </c>
      <c r="C20" s="439">
        <v>1029032</v>
      </c>
      <c r="D20" s="440" t="s">
        <v>452</v>
      </c>
      <c r="E20" s="438" t="s">
        <v>256</v>
      </c>
      <c r="F20" s="438" t="s">
        <v>257</v>
      </c>
      <c r="G20" s="439">
        <v>2310000</v>
      </c>
      <c r="H20" s="441">
        <v>1128</v>
      </c>
      <c r="I20" s="442" t="s">
        <v>441</v>
      </c>
      <c r="J20" s="440" t="s">
        <v>442</v>
      </c>
      <c r="K20" s="443" t="s">
        <v>259</v>
      </c>
      <c r="L20" s="444"/>
      <c r="M20" s="444"/>
      <c r="N20" s="445"/>
      <c r="O20" s="445"/>
      <c r="P20" s="446">
        <v>450</v>
      </c>
      <c r="Q20" s="446"/>
      <c r="R20" s="446">
        <v>1000</v>
      </c>
      <c r="S20" s="446">
        <v>700</v>
      </c>
      <c r="T20" s="446">
        <v>300</v>
      </c>
      <c r="U20" s="447"/>
    </row>
    <row r="21" spans="1:21" s="385" customFormat="1" ht="12.75">
      <c r="A21" s="420"/>
      <c r="B21" s="438" t="s">
        <v>255</v>
      </c>
      <c r="C21" s="439">
        <v>1029046</v>
      </c>
      <c r="D21" s="440" t="s">
        <v>453</v>
      </c>
      <c r="E21" s="438" t="s">
        <v>256</v>
      </c>
      <c r="F21" s="438" t="s">
        <v>257</v>
      </c>
      <c r="G21" s="439">
        <v>2310000</v>
      </c>
      <c r="H21" s="441">
        <v>1515</v>
      </c>
      <c r="I21" s="442" t="s">
        <v>441</v>
      </c>
      <c r="J21" s="440" t="s">
        <v>442</v>
      </c>
      <c r="K21" s="443" t="s">
        <v>259</v>
      </c>
      <c r="L21" s="444"/>
      <c r="M21" s="444"/>
      <c r="N21" s="445"/>
      <c r="O21" s="445"/>
      <c r="P21" s="446">
        <v>450</v>
      </c>
      <c r="Q21" s="446"/>
      <c r="R21" s="446">
        <v>200</v>
      </c>
      <c r="S21" s="446">
        <v>0</v>
      </c>
      <c r="T21" s="446">
        <v>0</v>
      </c>
      <c r="U21" s="447"/>
    </row>
    <row r="22" spans="1:21" s="385" customFormat="1" ht="12.75">
      <c r="A22" s="420"/>
      <c r="B22" s="438" t="s">
        <v>255</v>
      </c>
      <c r="C22" s="439">
        <v>1029015</v>
      </c>
      <c r="D22" s="440" t="s">
        <v>454</v>
      </c>
      <c r="E22" s="438" t="s">
        <v>256</v>
      </c>
      <c r="F22" s="438" t="s">
        <v>257</v>
      </c>
      <c r="G22" s="439">
        <v>2310000</v>
      </c>
      <c r="H22" s="438" t="s">
        <v>262</v>
      </c>
      <c r="I22" s="442" t="s">
        <v>441</v>
      </c>
      <c r="J22" s="440" t="s">
        <v>442</v>
      </c>
      <c r="K22" s="443" t="s">
        <v>259</v>
      </c>
      <c r="L22" s="444"/>
      <c r="M22" s="444"/>
      <c r="N22" s="445"/>
      <c r="O22" s="445"/>
      <c r="P22" s="446">
        <v>400</v>
      </c>
      <c r="Q22" s="446"/>
      <c r="R22" s="446">
        <v>600</v>
      </c>
      <c r="S22" s="446">
        <v>200</v>
      </c>
      <c r="T22" s="446">
        <v>200</v>
      </c>
      <c r="U22" s="447"/>
    </row>
    <row r="23" spans="1:21" s="385" customFormat="1" ht="12.75">
      <c r="A23" s="420"/>
      <c r="B23" s="438" t="s">
        <v>255</v>
      </c>
      <c r="C23" s="439">
        <v>1029025</v>
      </c>
      <c r="D23" s="440" t="s">
        <v>455</v>
      </c>
      <c r="E23" s="438" t="s">
        <v>256</v>
      </c>
      <c r="F23" s="438" t="s">
        <v>257</v>
      </c>
      <c r="G23" s="439">
        <v>2310000</v>
      </c>
      <c r="H23" s="438" t="s">
        <v>456</v>
      </c>
      <c r="I23" s="442" t="s">
        <v>441</v>
      </c>
      <c r="J23" s="440" t="s">
        <v>442</v>
      </c>
      <c r="K23" s="443" t="s">
        <v>259</v>
      </c>
      <c r="L23" s="444"/>
      <c r="M23" s="444"/>
      <c r="N23" s="445"/>
      <c r="O23" s="445"/>
      <c r="P23" s="446">
        <v>400</v>
      </c>
      <c r="Q23" s="446"/>
      <c r="R23" s="446">
        <v>0</v>
      </c>
      <c r="S23" s="446">
        <v>0</v>
      </c>
      <c r="T23" s="446">
        <v>0</v>
      </c>
      <c r="U23" s="447"/>
    </row>
    <row r="24" spans="1:21" s="385" customFormat="1" ht="12.75">
      <c r="A24" s="420"/>
      <c r="B24" s="438" t="s">
        <v>255</v>
      </c>
      <c r="C24" s="439">
        <v>1029034</v>
      </c>
      <c r="D24" s="440" t="s">
        <v>280</v>
      </c>
      <c r="E24" s="438" t="s">
        <v>256</v>
      </c>
      <c r="F24" s="438" t="s">
        <v>257</v>
      </c>
      <c r="G24" s="439">
        <v>2310000</v>
      </c>
      <c r="H24" s="438" t="s">
        <v>281</v>
      </c>
      <c r="I24" s="442" t="s">
        <v>441</v>
      </c>
      <c r="J24" s="440" t="s">
        <v>442</v>
      </c>
      <c r="K24" s="443" t="s">
        <v>259</v>
      </c>
      <c r="L24" s="444"/>
      <c r="M24" s="444"/>
      <c r="N24" s="445"/>
      <c r="O24" s="445"/>
      <c r="P24" s="446">
        <v>400</v>
      </c>
      <c r="Q24" s="446"/>
      <c r="R24" s="446">
        <v>0</v>
      </c>
      <c r="S24" s="446">
        <v>0</v>
      </c>
      <c r="T24" s="446">
        <v>0</v>
      </c>
      <c r="U24" s="447"/>
    </row>
    <row r="25" spans="1:21" s="385" customFormat="1" ht="12.75">
      <c r="A25" s="420"/>
      <c r="B25" s="438" t="s">
        <v>255</v>
      </c>
      <c r="C25" s="439">
        <v>1029003</v>
      </c>
      <c r="D25" s="440" t="s">
        <v>457</v>
      </c>
      <c r="E25" s="438" t="s">
        <v>256</v>
      </c>
      <c r="F25" s="438" t="s">
        <v>257</v>
      </c>
      <c r="G25" s="439">
        <v>2310000</v>
      </c>
      <c r="H25" s="438" t="s">
        <v>262</v>
      </c>
      <c r="I25" s="442" t="s">
        <v>441</v>
      </c>
      <c r="J25" s="440" t="s">
        <v>442</v>
      </c>
      <c r="K25" s="443" t="s">
        <v>259</v>
      </c>
      <c r="L25" s="444"/>
      <c r="M25" s="444"/>
      <c r="N25" s="445"/>
      <c r="O25" s="445"/>
      <c r="P25" s="446">
        <v>330</v>
      </c>
      <c r="Q25" s="446"/>
      <c r="R25" s="446">
        <v>0</v>
      </c>
      <c r="S25" s="446">
        <v>470</v>
      </c>
      <c r="T25" s="446">
        <v>150</v>
      </c>
      <c r="U25" s="447"/>
    </row>
    <row r="26" spans="1:21" s="385" customFormat="1" ht="12.75">
      <c r="A26" s="420"/>
      <c r="B26" s="438" t="s">
        <v>255</v>
      </c>
      <c r="C26" s="439">
        <v>1029019</v>
      </c>
      <c r="D26" s="440" t="s">
        <v>458</v>
      </c>
      <c r="E26" s="438" t="s">
        <v>256</v>
      </c>
      <c r="F26" s="438" t="s">
        <v>257</v>
      </c>
      <c r="G26" s="439">
        <v>2310000</v>
      </c>
      <c r="H26" s="438" t="s">
        <v>275</v>
      </c>
      <c r="I26" s="442" t="s">
        <v>441</v>
      </c>
      <c r="J26" s="440" t="s">
        <v>442</v>
      </c>
      <c r="K26" s="443" t="s">
        <v>259</v>
      </c>
      <c r="L26" s="444"/>
      <c r="M26" s="444"/>
      <c r="N26" s="445"/>
      <c r="O26" s="445"/>
      <c r="P26" s="446">
        <v>300</v>
      </c>
      <c r="Q26" s="446"/>
      <c r="R26" s="446">
        <v>0</v>
      </c>
      <c r="S26" s="446">
        <v>0</v>
      </c>
      <c r="T26" s="446">
        <v>8400</v>
      </c>
      <c r="U26" s="447"/>
    </row>
    <row r="27" spans="1:21" s="385" customFormat="1" ht="12.75">
      <c r="A27" s="420"/>
      <c r="B27" s="438" t="s">
        <v>255</v>
      </c>
      <c r="C27" s="439">
        <v>1029021</v>
      </c>
      <c r="D27" s="440" t="s">
        <v>459</v>
      </c>
      <c r="E27" s="438" t="s">
        <v>256</v>
      </c>
      <c r="F27" s="438" t="s">
        <v>257</v>
      </c>
      <c r="G27" s="439">
        <v>2310000</v>
      </c>
      <c r="H27" s="438" t="s">
        <v>270</v>
      </c>
      <c r="I27" s="442" t="s">
        <v>441</v>
      </c>
      <c r="J27" s="440" t="s">
        <v>442</v>
      </c>
      <c r="K27" s="443" t="s">
        <v>259</v>
      </c>
      <c r="L27" s="444"/>
      <c r="M27" s="444"/>
      <c r="N27" s="445"/>
      <c r="O27" s="445"/>
      <c r="P27" s="446">
        <v>300</v>
      </c>
      <c r="Q27" s="446"/>
      <c r="R27" s="446">
        <v>600</v>
      </c>
      <c r="S27" s="446">
        <v>0</v>
      </c>
      <c r="T27" s="446">
        <v>0</v>
      </c>
      <c r="U27" s="447"/>
    </row>
    <row r="28" spans="1:21" s="385" customFormat="1" ht="12.75">
      <c r="A28" s="420"/>
      <c r="B28" s="438" t="s">
        <v>255</v>
      </c>
      <c r="C28" s="439">
        <v>1029039</v>
      </c>
      <c r="D28" s="440" t="s">
        <v>460</v>
      </c>
      <c r="E28" s="438" t="s">
        <v>256</v>
      </c>
      <c r="F28" s="438" t="s">
        <v>257</v>
      </c>
      <c r="G28" s="439">
        <v>2310000</v>
      </c>
      <c r="H28" s="438" t="s">
        <v>271</v>
      </c>
      <c r="I28" s="442" t="s">
        <v>441</v>
      </c>
      <c r="J28" s="440" t="s">
        <v>442</v>
      </c>
      <c r="K28" s="443" t="s">
        <v>259</v>
      </c>
      <c r="L28" s="444"/>
      <c r="M28" s="444"/>
      <c r="N28" s="445"/>
      <c r="O28" s="445"/>
      <c r="P28" s="446">
        <v>290</v>
      </c>
      <c r="Q28" s="446"/>
      <c r="R28" s="446">
        <v>710</v>
      </c>
      <c r="S28" s="446">
        <v>250</v>
      </c>
      <c r="T28" s="446">
        <v>1100</v>
      </c>
      <c r="U28" s="447"/>
    </row>
    <row r="29" spans="1:21" s="385" customFormat="1" ht="12.75">
      <c r="A29" s="420"/>
      <c r="B29" s="438" t="s">
        <v>255</v>
      </c>
      <c r="C29" s="439">
        <v>1029030</v>
      </c>
      <c r="D29" s="440" t="s">
        <v>461</v>
      </c>
      <c r="E29" s="438" t="s">
        <v>256</v>
      </c>
      <c r="F29" s="438" t="s">
        <v>257</v>
      </c>
      <c r="G29" s="439">
        <v>2310000</v>
      </c>
      <c r="H29" s="438" t="s">
        <v>264</v>
      </c>
      <c r="I29" s="442" t="s">
        <v>441</v>
      </c>
      <c r="J29" s="440" t="s">
        <v>442</v>
      </c>
      <c r="K29" s="443" t="s">
        <v>259</v>
      </c>
      <c r="L29" s="444"/>
      <c r="M29" s="444"/>
      <c r="N29" s="445"/>
      <c r="O29" s="445"/>
      <c r="P29" s="446">
        <v>260</v>
      </c>
      <c r="Q29" s="446"/>
      <c r="R29" s="446">
        <v>0</v>
      </c>
      <c r="S29" s="446">
        <v>0</v>
      </c>
      <c r="T29" s="446">
        <v>0</v>
      </c>
      <c r="U29" s="447"/>
    </row>
    <row r="30" spans="1:21" s="385" customFormat="1" ht="12.75">
      <c r="A30" s="420"/>
      <c r="B30" s="438" t="s">
        <v>255</v>
      </c>
      <c r="C30" s="439">
        <v>1029047</v>
      </c>
      <c r="D30" s="440" t="s">
        <v>462</v>
      </c>
      <c r="E30" s="438" t="s">
        <v>256</v>
      </c>
      <c r="F30" s="438" t="s">
        <v>257</v>
      </c>
      <c r="G30" s="439">
        <v>2310000</v>
      </c>
      <c r="H30" s="438" t="s">
        <v>276</v>
      </c>
      <c r="I30" s="442" t="s">
        <v>441</v>
      </c>
      <c r="J30" s="440" t="s">
        <v>442</v>
      </c>
      <c r="K30" s="443" t="s">
        <v>259</v>
      </c>
      <c r="L30" s="444"/>
      <c r="M30" s="444"/>
      <c r="N30" s="445"/>
      <c r="O30" s="445"/>
      <c r="P30" s="446">
        <v>200</v>
      </c>
      <c r="Q30" s="446"/>
      <c r="R30" s="446">
        <v>1190</v>
      </c>
      <c r="S30" s="446">
        <v>360</v>
      </c>
      <c r="T30" s="446">
        <v>130</v>
      </c>
      <c r="U30" s="447"/>
    </row>
    <row r="31" spans="1:21" s="385" customFormat="1" ht="12.75">
      <c r="A31" s="420"/>
      <c r="B31" s="438" t="s">
        <v>255</v>
      </c>
      <c r="C31" s="439">
        <v>1029029</v>
      </c>
      <c r="D31" s="440" t="s">
        <v>463</v>
      </c>
      <c r="E31" s="438" t="s">
        <v>256</v>
      </c>
      <c r="F31" s="438" t="s">
        <v>257</v>
      </c>
      <c r="G31" s="439">
        <v>2310000</v>
      </c>
      <c r="H31" s="438" t="s">
        <v>282</v>
      </c>
      <c r="I31" s="442" t="s">
        <v>441</v>
      </c>
      <c r="J31" s="440" t="s">
        <v>442</v>
      </c>
      <c r="K31" s="443" t="s">
        <v>259</v>
      </c>
      <c r="L31" s="444"/>
      <c r="M31" s="444"/>
      <c r="N31" s="445"/>
      <c r="O31" s="445"/>
      <c r="P31" s="446">
        <v>150</v>
      </c>
      <c r="Q31" s="446"/>
      <c r="R31" s="446">
        <v>250</v>
      </c>
      <c r="S31" s="446">
        <v>0</v>
      </c>
      <c r="T31" s="446">
        <v>0</v>
      </c>
      <c r="U31" s="447"/>
    </row>
    <row r="32" spans="1:21" s="385" customFormat="1" ht="12.75">
      <c r="A32" s="420"/>
      <c r="B32" s="438" t="s">
        <v>255</v>
      </c>
      <c r="C32" s="439">
        <v>1029024</v>
      </c>
      <c r="D32" s="440" t="s">
        <v>272</v>
      </c>
      <c r="E32" s="438" t="s">
        <v>256</v>
      </c>
      <c r="F32" s="438" t="s">
        <v>257</v>
      </c>
      <c r="G32" s="439">
        <v>2310000</v>
      </c>
      <c r="H32" s="438" t="s">
        <v>273</v>
      </c>
      <c r="I32" s="442" t="s">
        <v>441</v>
      </c>
      <c r="J32" s="440" t="s">
        <v>442</v>
      </c>
      <c r="K32" s="443" t="s">
        <v>259</v>
      </c>
      <c r="L32" s="444"/>
      <c r="M32" s="444"/>
      <c r="N32" s="445"/>
      <c r="O32" s="445"/>
      <c r="P32" s="446">
        <v>150</v>
      </c>
      <c r="Q32" s="446"/>
      <c r="R32" s="446">
        <v>0</v>
      </c>
      <c r="S32" s="446">
        <v>0</v>
      </c>
      <c r="T32" s="446">
        <v>0</v>
      </c>
      <c r="U32" s="447"/>
    </row>
    <row r="33" spans="1:21" s="385" customFormat="1" ht="12.75">
      <c r="A33" s="420"/>
      <c r="B33" s="438" t="s">
        <v>255</v>
      </c>
      <c r="C33" s="439">
        <v>1029014</v>
      </c>
      <c r="D33" s="440" t="s">
        <v>464</v>
      </c>
      <c r="E33" s="438" t="s">
        <v>256</v>
      </c>
      <c r="F33" s="438" t="s">
        <v>257</v>
      </c>
      <c r="G33" s="439">
        <v>2310000</v>
      </c>
      <c r="H33" s="441" t="s">
        <v>285</v>
      </c>
      <c r="I33" s="442" t="s">
        <v>441</v>
      </c>
      <c r="J33" s="440" t="s">
        <v>442</v>
      </c>
      <c r="K33" s="443" t="s">
        <v>259</v>
      </c>
      <c r="L33" s="444"/>
      <c r="M33" s="444"/>
      <c r="N33" s="445"/>
      <c r="O33" s="445"/>
      <c r="P33" s="446">
        <v>100</v>
      </c>
      <c r="Q33" s="446"/>
      <c r="R33" s="446">
        <v>1300</v>
      </c>
      <c r="S33" s="446">
        <v>0</v>
      </c>
      <c r="T33" s="446">
        <v>0</v>
      </c>
      <c r="U33" s="447"/>
    </row>
    <row r="34" spans="1:21" s="385" customFormat="1" ht="12.75">
      <c r="A34" s="420"/>
      <c r="B34" s="438" t="s">
        <v>255</v>
      </c>
      <c r="C34" s="439">
        <v>1029010</v>
      </c>
      <c r="D34" s="440" t="s">
        <v>465</v>
      </c>
      <c r="E34" s="438" t="s">
        <v>256</v>
      </c>
      <c r="F34" s="438" t="s">
        <v>257</v>
      </c>
      <c r="G34" s="439">
        <v>2310000</v>
      </c>
      <c r="H34" s="438" t="s">
        <v>269</v>
      </c>
      <c r="I34" s="442" t="s">
        <v>441</v>
      </c>
      <c r="J34" s="440" t="s">
        <v>442</v>
      </c>
      <c r="K34" s="443" t="s">
        <v>259</v>
      </c>
      <c r="L34" s="444"/>
      <c r="M34" s="444"/>
      <c r="N34" s="445"/>
      <c r="O34" s="445"/>
      <c r="P34" s="446">
        <v>0</v>
      </c>
      <c r="Q34" s="446"/>
      <c r="R34" s="446">
        <v>260</v>
      </c>
      <c r="S34" s="446">
        <v>60</v>
      </c>
      <c r="T34" s="446">
        <v>200</v>
      </c>
      <c r="U34" s="447"/>
    </row>
    <row r="35" spans="1:21" s="385" customFormat="1" ht="12.75">
      <c r="A35" s="420"/>
      <c r="B35" s="438" t="s">
        <v>255</v>
      </c>
      <c r="C35" s="439">
        <v>1029037</v>
      </c>
      <c r="D35" s="440" t="s">
        <v>466</v>
      </c>
      <c r="E35" s="438" t="s">
        <v>256</v>
      </c>
      <c r="F35" s="438" t="s">
        <v>257</v>
      </c>
      <c r="G35" s="439">
        <v>2310000</v>
      </c>
      <c r="H35" s="438" t="s">
        <v>276</v>
      </c>
      <c r="I35" s="442" t="s">
        <v>441</v>
      </c>
      <c r="J35" s="440" t="s">
        <v>442</v>
      </c>
      <c r="K35" s="443" t="s">
        <v>259</v>
      </c>
      <c r="L35" s="444"/>
      <c r="M35" s="444"/>
      <c r="N35" s="445"/>
      <c r="O35" s="445"/>
      <c r="P35" s="446">
        <v>0</v>
      </c>
      <c r="Q35" s="446"/>
      <c r="R35" s="446">
        <v>0</v>
      </c>
      <c r="S35" s="446">
        <v>0</v>
      </c>
      <c r="T35" s="446">
        <v>16500</v>
      </c>
      <c r="U35" s="447"/>
    </row>
    <row r="36" spans="1:21" s="385" customFormat="1" ht="13.5" thickBot="1">
      <c r="A36" s="422"/>
      <c r="B36" s="448" t="s">
        <v>255</v>
      </c>
      <c r="C36" s="449">
        <v>1029023</v>
      </c>
      <c r="D36" s="450" t="s">
        <v>467</v>
      </c>
      <c r="E36" s="448" t="s">
        <v>256</v>
      </c>
      <c r="F36" s="448" t="s">
        <v>257</v>
      </c>
      <c r="G36" s="449">
        <v>2310000</v>
      </c>
      <c r="H36" s="448" t="s">
        <v>263</v>
      </c>
      <c r="I36" s="451" t="s">
        <v>441</v>
      </c>
      <c r="J36" s="450" t="s">
        <v>442</v>
      </c>
      <c r="K36" s="452" t="s">
        <v>259</v>
      </c>
      <c r="L36" s="453"/>
      <c r="M36" s="453"/>
      <c r="N36" s="454"/>
      <c r="O36" s="454"/>
      <c r="P36" s="455">
        <v>0</v>
      </c>
      <c r="Q36" s="455"/>
      <c r="R36" s="455">
        <v>0</v>
      </c>
      <c r="S36" s="455">
        <v>0</v>
      </c>
      <c r="T36" s="455">
        <v>300</v>
      </c>
      <c r="U36" s="456"/>
    </row>
    <row r="37" spans="1:21" s="385" customFormat="1" ht="12.75">
      <c r="A37" s="418"/>
      <c r="B37" s="854" t="s">
        <v>255</v>
      </c>
      <c r="C37" s="457">
        <v>1029001</v>
      </c>
      <c r="D37" s="855" t="s">
        <v>443</v>
      </c>
      <c r="E37" s="854" t="s">
        <v>256</v>
      </c>
      <c r="F37" s="854" t="s">
        <v>274</v>
      </c>
      <c r="G37" s="457">
        <v>2310000</v>
      </c>
      <c r="H37" s="854" t="s">
        <v>269</v>
      </c>
      <c r="I37" s="856" t="s">
        <v>436</v>
      </c>
      <c r="J37" s="855" t="s">
        <v>468</v>
      </c>
      <c r="K37" s="458" t="s">
        <v>259</v>
      </c>
      <c r="L37" s="459"/>
      <c r="M37" s="459"/>
      <c r="N37" s="460"/>
      <c r="O37" s="460"/>
      <c r="P37" s="461">
        <v>0</v>
      </c>
      <c r="Q37" s="461"/>
      <c r="R37" s="461">
        <v>5000</v>
      </c>
      <c r="S37" s="461">
        <v>0</v>
      </c>
      <c r="T37" s="461">
        <v>0</v>
      </c>
      <c r="U37" s="447"/>
    </row>
    <row r="38" spans="1:21" s="385" customFormat="1" ht="12.75">
      <c r="A38" s="393"/>
      <c r="B38" s="438" t="s">
        <v>255</v>
      </c>
      <c r="C38" s="439">
        <v>1029011</v>
      </c>
      <c r="D38" s="440" t="s">
        <v>445</v>
      </c>
      <c r="E38" s="438" t="s">
        <v>256</v>
      </c>
      <c r="F38" s="438" t="s">
        <v>257</v>
      </c>
      <c r="G38" s="439">
        <v>2310000</v>
      </c>
      <c r="H38" s="441" t="s">
        <v>269</v>
      </c>
      <c r="I38" s="442" t="s">
        <v>436</v>
      </c>
      <c r="J38" s="440" t="s">
        <v>437</v>
      </c>
      <c r="K38" s="443" t="s">
        <v>259</v>
      </c>
      <c r="L38" s="444"/>
      <c r="M38" s="444"/>
      <c r="N38" s="445"/>
      <c r="O38" s="445"/>
      <c r="P38" s="446">
        <v>4680</v>
      </c>
      <c r="Q38" s="446"/>
      <c r="R38" s="446">
        <v>0</v>
      </c>
      <c r="S38" s="446">
        <v>0</v>
      </c>
      <c r="T38" s="446">
        <v>0</v>
      </c>
      <c r="U38" s="447"/>
    </row>
    <row r="39" spans="1:21" s="385" customFormat="1" ht="12.75">
      <c r="A39" s="393"/>
      <c r="B39" s="438" t="s">
        <v>255</v>
      </c>
      <c r="C39" s="439">
        <v>1029042</v>
      </c>
      <c r="D39" s="440" t="s">
        <v>444</v>
      </c>
      <c r="E39" s="438" t="s">
        <v>256</v>
      </c>
      <c r="F39" s="438" t="s">
        <v>257</v>
      </c>
      <c r="G39" s="439">
        <v>2310000</v>
      </c>
      <c r="H39" s="441" t="s">
        <v>269</v>
      </c>
      <c r="I39" s="442" t="s">
        <v>436</v>
      </c>
      <c r="J39" s="440" t="s">
        <v>437</v>
      </c>
      <c r="K39" s="443" t="s">
        <v>259</v>
      </c>
      <c r="L39" s="444"/>
      <c r="M39" s="444"/>
      <c r="N39" s="445"/>
      <c r="O39" s="445"/>
      <c r="P39" s="446">
        <v>2020</v>
      </c>
      <c r="Q39" s="446"/>
      <c r="R39" s="446">
        <v>0</v>
      </c>
      <c r="S39" s="446">
        <v>0</v>
      </c>
      <c r="T39" s="446">
        <v>0</v>
      </c>
      <c r="U39" s="447"/>
    </row>
    <row r="40" spans="1:21" s="385" customFormat="1" ht="12.75">
      <c r="A40" s="393"/>
      <c r="B40" s="438" t="s">
        <v>255</v>
      </c>
      <c r="C40" s="439">
        <v>1029040</v>
      </c>
      <c r="D40" s="440" t="s">
        <v>469</v>
      </c>
      <c r="E40" s="438" t="s">
        <v>256</v>
      </c>
      <c r="F40" s="438" t="s">
        <v>257</v>
      </c>
      <c r="G40" s="439">
        <v>2310000</v>
      </c>
      <c r="H40" s="438" t="s">
        <v>277</v>
      </c>
      <c r="I40" s="442" t="s">
        <v>436</v>
      </c>
      <c r="J40" s="440" t="s">
        <v>437</v>
      </c>
      <c r="K40" s="443" t="s">
        <v>259</v>
      </c>
      <c r="L40" s="444"/>
      <c r="M40" s="444"/>
      <c r="N40" s="445"/>
      <c r="O40" s="445"/>
      <c r="P40" s="446">
        <v>1200</v>
      </c>
      <c r="Q40" s="446"/>
      <c r="R40" s="446">
        <v>0</v>
      </c>
      <c r="S40" s="446">
        <v>0</v>
      </c>
      <c r="T40" s="446">
        <v>0</v>
      </c>
      <c r="U40" s="447"/>
    </row>
    <row r="41" spans="1:21" s="385" customFormat="1" ht="12.75">
      <c r="A41" s="393"/>
      <c r="B41" s="438" t="s">
        <v>255</v>
      </c>
      <c r="C41" s="439">
        <v>1029035</v>
      </c>
      <c r="D41" s="440" t="s">
        <v>450</v>
      </c>
      <c r="E41" s="438" t="s">
        <v>256</v>
      </c>
      <c r="F41" s="438" t="s">
        <v>257</v>
      </c>
      <c r="G41" s="439">
        <v>2310000</v>
      </c>
      <c r="H41" s="438" t="s">
        <v>451</v>
      </c>
      <c r="I41" s="442" t="s">
        <v>436</v>
      </c>
      <c r="J41" s="440" t="s">
        <v>437</v>
      </c>
      <c r="K41" s="443" t="s">
        <v>259</v>
      </c>
      <c r="L41" s="444"/>
      <c r="M41" s="444"/>
      <c r="N41" s="445"/>
      <c r="O41" s="445"/>
      <c r="P41" s="446">
        <v>800</v>
      </c>
      <c r="Q41" s="446"/>
      <c r="R41" s="446">
        <v>0</v>
      </c>
      <c r="S41" s="446">
        <v>0</v>
      </c>
      <c r="T41" s="446">
        <v>0</v>
      </c>
      <c r="U41" s="462"/>
    </row>
    <row r="42" spans="1:21" s="385" customFormat="1" ht="12.75">
      <c r="A42" s="393"/>
      <c r="B42" s="438" t="s">
        <v>255</v>
      </c>
      <c r="C42" s="857" t="s">
        <v>470</v>
      </c>
      <c r="D42" s="440" t="s">
        <v>471</v>
      </c>
      <c r="E42" s="438" t="s">
        <v>256</v>
      </c>
      <c r="F42" s="438" t="s">
        <v>257</v>
      </c>
      <c r="G42" s="439">
        <v>2310000</v>
      </c>
      <c r="H42" s="438" t="s">
        <v>275</v>
      </c>
      <c r="I42" s="442" t="s">
        <v>436</v>
      </c>
      <c r="J42" s="440" t="s">
        <v>437</v>
      </c>
      <c r="K42" s="443" t="s">
        <v>259</v>
      </c>
      <c r="L42" s="444"/>
      <c r="M42" s="444"/>
      <c r="N42" s="445"/>
      <c r="O42" s="445"/>
      <c r="P42" s="446">
        <v>750</v>
      </c>
      <c r="Q42" s="446"/>
      <c r="R42" s="446">
        <v>0</v>
      </c>
      <c r="S42" s="446">
        <v>0</v>
      </c>
      <c r="T42" s="446">
        <v>0</v>
      </c>
      <c r="U42" s="447"/>
    </row>
    <row r="43" spans="1:21" s="385" customFormat="1" ht="12.75">
      <c r="A43" s="393"/>
      <c r="B43" s="438" t="s">
        <v>255</v>
      </c>
      <c r="C43" s="439">
        <v>1029024</v>
      </c>
      <c r="D43" s="440" t="s">
        <v>272</v>
      </c>
      <c r="E43" s="438" t="s">
        <v>256</v>
      </c>
      <c r="F43" s="438" t="s">
        <v>257</v>
      </c>
      <c r="G43" s="439">
        <v>2310000</v>
      </c>
      <c r="H43" s="438" t="s">
        <v>273</v>
      </c>
      <c r="I43" s="442" t="s">
        <v>436</v>
      </c>
      <c r="J43" s="440" t="s">
        <v>437</v>
      </c>
      <c r="K43" s="443" t="s">
        <v>259</v>
      </c>
      <c r="L43" s="463"/>
      <c r="M43" s="444"/>
      <c r="N43" s="445"/>
      <c r="O43" s="445"/>
      <c r="P43" s="446">
        <v>700</v>
      </c>
      <c r="Q43" s="446"/>
      <c r="R43" s="446">
        <v>0</v>
      </c>
      <c r="S43" s="446">
        <v>0</v>
      </c>
      <c r="T43" s="446">
        <v>0</v>
      </c>
      <c r="U43" s="464"/>
    </row>
    <row r="44" spans="1:21" s="385" customFormat="1" ht="12.75">
      <c r="A44" s="393"/>
      <c r="B44" s="438" t="s">
        <v>255</v>
      </c>
      <c r="C44" s="439">
        <v>1029039</v>
      </c>
      <c r="D44" s="440" t="s">
        <v>460</v>
      </c>
      <c r="E44" s="438" t="s">
        <v>256</v>
      </c>
      <c r="F44" s="438" t="s">
        <v>257</v>
      </c>
      <c r="G44" s="439">
        <v>2310000</v>
      </c>
      <c r="H44" s="438" t="s">
        <v>271</v>
      </c>
      <c r="I44" s="442" t="s">
        <v>436</v>
      </c>
      <c r="J44" s="440" t="s">
        <v>437</v>
      </c>
      <c r="K44" s="443" t="s">
        <v>259</v>
      </c>
      <c r="L44" s="444"/>
      <c r="M44" s="444"/>
      <c r="N44" s="445"/>
      <c r="O44" s="445"/>
      <c r="P44" s="446">
        <v>700</v>
      </c>
      <c r="Q44" s="446"/>
      <c r="R44" s="446">
        <v>0</v>
      </c>
      <c r="S44" s="446">
        <v>0</v>
      </c>
      <c r="T44" s="446">
        <v>0</v>
      </c>
      <c r="U44" s="464"/>
    </row>
    <row r="45" spans="1:21" s="385" customFormat="1" ht="12.75">
      <c r="A45" s="393"/>
      <c r="B45" s="438" t="s">
        <v>255</v>
      </c>
      <c r="C45" s="439">
        <v>1029005</v>
      </c>
      <c r="D45" s="440" t="s">
        <v>472</v>
      </c>
      <c r="E45" s="438" t="s">
        <v>256</v>
      </c>
      <c r="F45" s="438" t="s">
        <v>257</v>
      </c>
      <c r="G45" s="439">
        <v>2310000</v>
      </c>
      <c r="H45" s="438" t="s">
        <v>263</v>
      </c>
      <c r="I45" s="442" t="s">
        <v>436</v>
      </c>
      <c r="J45" s="440" t="s">
        <v>437</v>
      </c>
      <c r="K45" s="443" t="s">
        <v>259</v>
      </c>
      <c r="L45" s="444"/>
      <c r="M45" s="444"/>
      <c r="N45" s="445"/>
      <c r="O45" s="445"/>
      <c r="P45" s="446">
        <v>600</v>
      </c>
      <c r="Q45" s="446"/>
      <c r="R45" s="446">
        <v>0</v>
      </c>
      <c r="S45" s="446">
        <v>0</v>
      </c>
      <c r="T45" s="446">
        <v>0</v>
      </c>
      <c r="U45" s="447"/>
    </row>
    <row r="46" spans="1:21" s="385" customFormat="1" ht="12.75">
      <c r="A46" s="393"/>
      <c r="B46" s="438" t="s">
        <v>255</v>
      </c>
      <c r="C46" s="439">
        <v>1029014</v>
      </c>
      <c r="D46" s="440" t="s">
        <v>464</v>
      </c>
      <c r="E46" s="438" t="s">
        <v>256</v>
      </c>
      <c r="F46" s="438" t="s">
        <v>257</v>
      </c>
      <c r="G46" s="439">
        <v>2310000</v>
      </c>
      <c r="H46" s="441" t="s">
        <v>285</v>
      </c>
      <c r="I46" s="442" t="s">
        <v>436</v>
      </c>
      <c r="J46" s="440" t="s">
        <v>437</v>
      </c>
      <c r="K46" s="443" t="s">
        <v>259</v>
      </c>
      <c r="L46" s="444"/>
      <c r="M46" s="444"/>
      <c r="N46" s="445"/>
      <c r="O46" s="445"/>
      <c r="P46" s="446">
        <v>600</v>
      </c>
      <c r="Q46" s="446"/>
      <c r="R46" s="446">
        <v>0</v>
      </c>
      <c r="S46" s="446">
        <v>0</v>
      </c>
      <c r="T46" s="446">
        <v>0</v>
      </c>
      <c r="U46" s="447"/>
    </row>
    <row r="47" spans="1:21" s="385" customFormat="1" ht="12.75">
      <c r="A47" s="393"/>
      <c r="B47" s="438" t="s">
        <v>255</v>
      </c>
      <c r="C47" s="439">
        <v>1029015</v>
      </c>
      <c r="D47" s="440" t="s">
        <v>454</v>
      </c>
      <c r="E47" s="438" t="s">
        <v>256</v>
      </c>
      <c r="F47" s="438" t="s">
        <v>257</v>
      </c>
      <c r="G47" s="439">
        <v>2310000</v>
      </c>
      <c r="H47" s="438" t="s">
        <v>262</v>
      </c>
      <c r="I47" s="442" t="s">
        <v>436</v>
      </c>
      <c r="J47" s="440" t="s">
        <v>437</v>
      </c>
      <c r="K47" s="443" t="s">
        <v>259</v>
      </c>
      <c r="L47" s="444"/>
      <c r="M47" s="444"/>
      <c r="N47" s="445"/>
      <c r="O47" s="445"/>
      <c r="P47" s="446">
        <v>600</v>
      </c>
      <c r="Q47" s="446"/>
      <c r="R47" s="446">
        <v>0</v>
      </c>
      <c r="S47" s="446">
        <v>0</v>
      </c>
      <c r="T47" s="446">
        <v>0</v>
      </c>
      <c r="U47" s="447"/>
    </row>
    <row r="48" spans="1:21" s="385" customFormat="1" ht="12.75">
      <c r="A48" s="393"/>
      <c r="B48" s="438" t="s">
        <v>255</v>
      </c>
      <c r="C48" s="439">
        <v>1029023</v>
      </c>
      <c r="D48" s="440" t="s">
        <v>467</v>
      </c>
      <c r="E48" s="438" t="s">
        <v>256</v>
      </c>
      <c r="F48" s="438" t="s">
        <v>257</v>
      </c>
      <c r="G48" s="439">
        <v>2310000</v>
      </c>
      <c r="H48" s="438" t="s">
        <v>263</v>
      </c>
      <c r="I48" s="442" t="s">
        <v>436</v>
      </c>
      <c r="J48" s="440" t="s">
        <v>437</v>
      </c>
      <c r="K48" s="443" t="s">
        <v>259</v>
      </c>
      <c r="L48" s="444"/>
      <c r="M48" s="444"/>
      <c r="N48" s="445"/>
      <c r="O48" s="445"/>
      <c r="P48" s="446">
        <v>600</v>
      </c>
      <c r="Q48" s="446"/>
      <c r="R48" s="446">
        <v>0</v>
      </c>
      <c r="S48" s="446">
        <v>0</v>
      </c>
      <c r="T48" s="446">
        <v>0</v>
      </c>
      <c r="U48" s="447"/>
    </row>
    <row r="49" spans="1:21" s="385" customFormat="1" ht="12.75">
      <c r="A49" s="393"/>
      <c r="B49" s="438" t="s">
        <v>255</v>
      </c>
      <c r="C49" s="857" t="s">
        <v>473</v>
      </c>
      <c r="D49" s="440" t="s">
        <v>283</v>
      </c>
      <c r="E49" s="438" t="s">
        <v>256</v>
      </c>
      <c r="F49" s="438" t="s">
        <v>257</v>
      </c>
      <c r="G49" s="439">
        <v>2310000</v>
      </c>
      <c r="H49" s="438" t="s">
        <v>284</v>
      </c>
      <c r="I49" s="442" t="s">
        <v>436</v>
      </c>
      <c r="J49" s="440" t="s">
        <v>437</v>
      </c>
      <c r="K49" s="443" t="s">
        <v>259</v>
      </c>
      <c r="L49" s="444"/>
      <c r="M49" s="444"/>
      <c r="N49" s="445"/>
      <c r="O49" s="445"/>
      <c r="P49" s="446">
        <v>600</v>
      </c>
      <c r="Q49" s="446"/>
      <c r="R49" s="446">
        <v>0</v>
      </c>
      <c r="S49" s="446">
        <v>0</v>
      </c>
      <c r="T49" s="446">
        <v>0</v>
      </c>
      <c r="U49" s="447"/>
    </row>
    <row r="50" spans="1:21" s="385" customFormat="1" ht="12.75">
      <c r="A50" s="393"/>
      <c r="B50" s="438" t="s">
        <v>255</v>
      </c>
      <c r="C50" s="439">
        <v>1029043</v>
      </c>
      <c r="D50" s="440" t="s">
        <v>474</v>
      </c>
      <c r="E50" s="438" t="s">
        <v>256</v>
      </c>
      <c r="F50" s="438" t="s">
        <v>257</v>
      </c>
      <c r="G50" s="439">
        <v>2310000</v>
      </c>
      <c r="H50" s="441" t="s">
        <v>269</v>
      </c>
      <c r="I50" s="442" t="s">
        <v>436</v>
      </c>
      <c r="J50" s="440" t="s">
        <v>437</v>
      </c>
      <c r="K50" s="443" t="s">
        <v>259</v>
      </c>
      <c r="L50" s="444"/>
      <c r="M50" s="444"/>
      <c r="N50" s="445"/>
      <c r="O50" s="445"/>
      <c r="P50" s="446">
        <v>600</v>
      </c>
      <c r="Q50" s="446"/>
      <c r="R50" s="446">
        <v>1200</v>
      </c>
      <c r="S50" s="446">
        <v>0</v>
      </c>
      <c r="T50" s="446">
        <v>0</v>
      </c>
      <c r="U50" s="447"/>
    </row>
    <row r="51" spans="1:21" s="385" customFormat="1" ht="12.75">
      <c r="A51" s="394"/>
      <c r="B51" s="438" t="s">
        <v>255</v>
      </c>
      <c r="C51" s="439">
        <v>1029008</v>
      </c>
      <c r="D51" s="440" t="s">
        <v>446</v>
      </c>
      <c r="E51" s="438" t="s">
        <v>256</v>
      </c>
      <c r="F51" s="438" t="s">
        <v>257</v>
      </c>
      <c r="G51" s="439">
        <v>2310000</v>
      </c>
      <c r="H51" s="438" t="s">
        <v>277</v>
      </c>
      <c r="I51" s="442" t="s">
        <v>436</v>
      </c>
      <c r="J51" s="440" t="s">
        <v>437</v>
      </c>
      <c r="K51" s="443" t="s">
        <v>259</v>
      </c>
      <c r="L51" s="444"/>
      <c r="M51" s="444"/>
      <c r="N51" s="445"/>
      <c r="O51" s="445"/>
      <c r="P51" s="446">
        <v>400</v>
      </c>
      <c r="Q51" s="446"/>
      <c r="R51" s="446">
        <v>0</v>
      </c>
      <c r="S51" s="446">
        <v>0</v>
      </c>
      <c r="T51" s="446">
        <v>0</v>
      </c>
      <c r="U51" s="447"/>
    </row>
    <row r="52" spans="1:21" s="385" customFormat="1" ht="12.75" customHeight="1">
      <c r="A52" s="394"/>
      <c r="B52" s="438" t="s">
        <v>255</v>
      </c>
      <c r="C52" s="439">
        <v>1029032</v>
      </c>
      <c r="D52" s="440" t="s">
        <v>452</v>
      </c>
      <c r="E52" s="438" t="s">
        <v>256</v>
      </c>
      <c r="F52" s="438" t="s">
        <v>257</v>
      </c>
      <c r="G52" s="439">
        <v>2310000</v>
      </c>
      <c r="H52" s="441">
        <v>1128</v>
      </c>
      <c r="I52" s="442" t="s">
        <v>436</v>
      </c>
      <c r="J52" s="440" t="s">
        <v>437</v>
      </c>
      <c r="K52" s="443" t="s">
        <v>259</v>
      </c>
      <c r="L52" s="444"/>
      <c r="M52" s="444"/>
      <c r="N52" s="445"/>
      <c r="O52" s="445"/>
      <c r="P52" s="446">
        <v>360</v>
      </c>
      <c r="Q52" s="446"/>
      <c r="R52" s="446">
        <v>200</v>
      </c>
      <c r="S52" s="446">
        <v>600</v>
      </c>
      <c r="T52" s="446">
        <v>0</v>
      </c>
      <c r="U52" s="447"/>
    </row>
    <row r="53" spans="1:21" s="385" customFormat="1" ht="12.75">
      <c r="A53" s="394"/>
      <c r="B53" s="438" t="s">
        <v>255</v>
      </c>
      <c r="C53" s="439">
        <v>1029007</v>
      </c>
      <c r="D53" s="440" t="s">
        <v>449</v>
      </c>
      <c r="E53" s="438" t="s">
        <v>256</v>
      </c>
      <c r="F53" s="438" t="s">
        <v>257</v>
      </c>
      <c r="G53" s="439">
        <v>2310000</v>
      </c>
      <c r="H53" s="438" t="s">
        <v>269</v>
      </c>
      <c r="I53" s="442" t="s">
        <v>436</v>
      </c>
      <c r="J53" s="440" t="s">
        <v>437</v>
      </c>
      <c r="K53" s="443" t="s">
        <v>259</v>
      </c>
      <c r="L53" s="444"/>
      <c r="M53" s="444"/>
      <c r="N53" s="445"/>
      <c r="O53" s="445"/>
      <c r="P53" s="446">
        <v>300</v>
      </c>
      <c r="Q53" s="446"/>
      <c r="R53" s="446">
        <v>0</v>
      </c>
      <c r="S53" s="446">
        <v>0</v>
      </c>
      <c r="T53" s="446">
        <v>0</v>
      </c>
      <c r="U53" s="447"/>
    </row>
    <row r="54" spans="1:21" s="385" customFormat="1" ht="12.75">
      <c r="A54" s="394"/>
      <c r="B54" s="438" t="s">
        <v>255</v>
      </c>
      <c r="C54" s="439">
        <v>1029012</v>
      </c>
      <c r="D54" s="440" t="s">
        <v>278</v>
      </c>
      <c r="E54" s="438" t="s">
        <v>256</v>
      </c>
      <c r="F54" s="438" t="s">
        <v>257</v>
      </c>
      <c r="G54" s="439">
        <v>2310000</v>
      </c>
      <c r="H54" s="438" t="s">
        <v>279</v>
      </c>
      <c r="I54" s="442" t="s">
        <v>436</v>
      </c>
      <c r="J54" s="440" t="s">
        <v>437</v>
      </c>
      <c r="K54" s="443" t="s">
        <v>259</v>
      </c>
      <c r="L54" s="444"/>
      <c r="M54" s="444"/>
      <c r="N54" s="445"/>
      <c r="O54" s="445"/>
      <c r="P54" s="446">
        <v>240</v>
      </c>
      <c r="Q54" s="446"/>
      <c r="R54" s="446">
        <v>0</v>
      </c>
      <c r="S54" s="446">
        <v>0</v>
      </c>
      <c r="T54" s="446">
        <v>0</v>
      </c>
      <c r="U54" s="447"/>
    </row>
    <row r="55" spans="1:21" s="385" customFormat="1" ht="12.75">
      <c r="A55" s="394"/>
      <c r="B55" s="438" t="s">
        <v>255</v>
      </c>
      <c r="C55" s="439">
        <v>1029030</v>
      </c>
      <c r="D55" s="440" t="s">
        <v>461</v>
      </c>
      <c r="E55" s="438" t="s">
        <v>256</v>
      </c>
      <c r="F55" s="438" t="s">
        <v>257</v>
      </c>
      <c r="G55" s="439">
        <v>2310000</v>
      </c>
      <c r="H55" s="438" t="s">
        <v>264</v>
      </c>
      <c r="I55" s="442" t="s">
        <v>436</v>
      </c>
      <c r="J55" s="440" t="s">
        <v>437</v>
      </c>
      <c r="K55" s="443" t="s">
        <v>259</v>
      </c>
      <c r="L55" s="444"/>
      <c r="M55" s="444"/>
      <c r="N55" s="445"/>
      <c r="O55" s="445"/>
      <c r="P55" s="446">
        <v>240</v>
      </c>
      <c r="Q55" s="446"/>
      <c r="R55" s="446">
        <v>0</v>
      </c>
      <c r="S55" s="446">
        <v>0</v>
      </c>
      <c r="T55" s="446">
        <v>0</v>
      </c>
      <c r="U55" s="447"/>
    </row>
    <row r="56" spans="1:21" s="385" customFormat="1" ht="12.75">
      <c r="A56" s="394"/>
      <c r="B56" s="438" t="s">
        <v>255</v>
      </c>
      <c r="C56" s="439">
        <v>1029021</v>
      </c>
      <c r="D56" s="440" t="s">
        <v>459</v>
      </c>
      <c r="E56" s="438" t="s">
        <v>256</v>
      </c>
      <c r="F56" s="438" t="s">
        <v>257</v>
      </c>
      <c r="G56" s="439">
        <v>2310000</v>
      </c>
      <c r="H56" s="438" t="s">
        <v>270</v>
      </c>
      <c r="I56" s="442" t="s">
        <v>436</v>
      </c>
      <c r="J56" s="440" t="s">
        <v>437</v>
      </c>
      <c r="K56" s="443" t="s">
        <v>259</v>
      </c>
      <c r="L56" s="444"/>
      <c r="M56" s="444"/>
      <c r="N56" s="445"/>
      <c r="O56" s="445"/>
      <c r="P56" s="446">
        <v>210</v>
      </c>
      <c r="Q56" s="446"/>
      <c r="R56" s="446">
        <v>0</v>
      </c>
      <c r="S56" s="446">
        <v>0</v>
      </c>
      <c r="T56" s="446">
        <v>0</v>
      </c>
      <c r="U56" s="447"/>
    </row>
    <row r="57" spans="1:21" s="385" customFormat="1" ht="12.75">
      <c r="A57" s="394"/>
      <c r="B57" s="438" t="s">
        <v>255</v>
      </c>
      <c r="C57" s="439">
        <v>1029025</v>
      </c>
      <c r="D57" s="440" t="s">
        <v>455</v>
      </c>
      <c r="E57" s="438" t="s">
        <v>256</v>
      </c>
      <c r="F57" s="438" t="s">
        <v>257</v>
      </c>
      <c r="G57" s="439">
        <v>2310000</v>
      </c>
      <c r="H57" s="438" t="s">
        <v>456</v>
      </c>
      <c r="I57" s="442" t="s">
        <v>436</v>
      </c>
      <c r="J57" s="440" t="s">
        <v>437</v>
      </c>
      <c r="K57" s="443" t="s">
        <v>259</v>
      </c>
      <c r="L57" s="444"/>
      <c r="M57" s="444"/>
      <c r="N57" s="445"/>
      <c r="O57" s="445"/>
      <c r="P57" s="446">
        <v>200</v>
      </c>
      <c r="Q57" s="446"/>
      <c r="R57" s="446">
        <v>0</v>
      </c>
      <c r="S57" s="446">
        <v>0</v>
      </c>
      <c r="T57" s="446">
        <v>0</v>
      </c>
      <c r="U57" s="462"/>
    </row>
    <row r="58" spans="1:21" s="385" customFormat="1" ht="12.75">
      <c r="A58" s="394"/>
      <c r="B58" s="438" t="s">
        <v>255</v>
      </c>
      <c r="C58" s="439">
        <v>1029026</v>
      </c>
      <c r="D58" s="440" t="s">
        <v>448</v>
      </c>
      <c r="E58" s="438" t="s">
        <v>256</v>
      </c>
      <c r="F58" s="438" t="s">
        <v>257</v>
      </c>
      <c r="G58" s="439">
        <v>2310000</v>
      </c>
      <c r="H58" s="438" t="s">
        <v>95</v>
      </c>
      <c r="I58" s="442" t="s">
        <v>436</v>
      </c>
      <c r="J58" s="440" t="s">
        <v>437</v>
      </c>
      <c r="K58" s="443" t="s">
        <v>259</v>
      </c>
      <c r="L58" s="444"/>
      <c r="M58" s="444"/>
      <c r="N58" s="445"/>
      <c r="O58" s="445"/>
      <c r="P58" s="446">
        <v>150</v>
      </c>
      <c r="Q58" s="446"/>
      <c r="R58" s="446">
        <v>0</v>
      </c>
      <c r="S58" s="446">
        <v>0</v>
      </c>
      <c r="T58" s="446">
        <v>0</v>
      </c>
      <c r="U58" s="447"/>
    </row>
    <row r="59" spans="1:21" s="385" customFormat="1" ht="12.75">
      <c r="A59" s="394"/>
      <c r="B59" s="438" t="s">
        <v>255</v>
      </c>
      <c r="C59" s="439">
        <v>1029037</v>
      </c>
      <c r="D59" s="440" t="s">
        <v>466</v>
      </c>
      <c r="E59" s="438" t="s">
        <v>256</v>
      </c>
      <c r="F59" s="438" t="s">
        <v>257</v>
      </c>
      <c r="G59" s="439">
        <v>2310000</v>
      </c>
      <c r="H59" s="438" t="s">
        <v>276</v>
      </c>
      <c r="I59" s="442" t="s">
        <v>436</v>
      </c>
      <c r="J59" s="440" t="s">
        <v>437</v>
      </c>
      <c r="K59" s="443" t="s">
        <v>259</v>
      </c>
      <c r="L59" s="444"/>
      <c r="M59" s="444"/>
      <c r="N59" s="445"/>
      <c r="O59" s="445"/>
      <c r="P59" s="446">
        <v>100</v>
      </c>
      <c r="Q59" s="446"/>
      <c r="R59" s="446">
        <v>0</v>
      </c>
      <c r="S59" s="446">
        <v>0</v>
      </c>
      <c r="T59" s="446">
        <v>600</v>
      </c>
      <c r="U59" s="447"/>
    </row>
    <row r="60" spans="1:21" s="385" customFormat="1" ht="12.75">
      <c r="A60" s="394"/>
      <c r="B60" s="438" t="s">
        <v>255</v>
      </c>
      <c r="C60" s="439">
        <v>1029047</v>
      </c>
      <c r="D60" s="440" t="s">
        <v>462</v>
      </c>
      <c r="E60" s="438" t="s">
        <v>256</v>
      </c>
      <c r="F60" s="438" t="s">
        <v>257</v>
      </c>
      <c r="G60" s="439">
        <v>2310000</v>
      </c>
      <c r="H60" s="438" t="s">
        <v>276</v>
      </c>
      <c r="I60" s="442" t="s">
        <v>436</v>
      </c>
      <c r="J60" s="440" t="s">
        <v>437</v>
      </c>
      <c r="K60" s="443" t="s">
        <v>259</v>
      </c>
      <c r="L60" s="444"/>
      <c r="M60" s="444"/>
      <c r="N60" s="445"/>
      <c r="O60" s="445"/>
      <c r="P60" s="446">
        <v>100</v>
      </c>
      <c r="Q60" s="446"/>
      <c r="R60" s="446">
        <v>0</v>
      </c>
      <c r="S60" s="446">
        <v>0</v>
      </c>
      <c r="T60" s="446">
        <v>0</v>
      </c>
      <c r="U60" s="447"/>
    </row>
    <row r="61" spans="1:21" s="385" customFormat="1" ht="12.75">
      <c r="A61" s="394"/>
      <c r="B61" s="438" t="s">
        <v>255</v>
      </c>
      <c r="C61" s="439">
        <v>1029041</v>
      </c>
      <c r="D61" s="440" t="s">
        <v>433</v>
      </c>
      <c r="E61" s="438" t="s">
        <v>256</v>
      </c>
      <c r="F61" s="438" t="s">
        <v>257</v>
      </c>
      <c r="G61" s="439">
        <v>2310000</v>
      </c>
      <c r="H61" s="438" t="s">
        <v>269</v>
      </c>
      <c r="I61" s="442" t="s">
        <v>436</v>
      </c>
      <c r="J61" s="440" t="s">
        <v>437</v>
      </c>
      <c r="K61" s="443" t="s">
        <v>259</v>
      </c>
      <c r="L61" s="444"/>
      <c r="M61" s="444"/>
      <c r="N61" s="445"/>
      <c r="O61" s="445"/>
      <c r="P61" s="446">
        <v>0</v>
      </c>
      <c r="Q61" s="446"/>
      <c r="R61" s="446">
        <v>430</v>
      </c>
      <c r="S61" s="446">
        <v>0</v>
      </c>
      <c r="T61" s="446">
        <v>0</v>
      </c>
      <c r="U61" s="447"/>
    </row>
    <row r="62" spans="1:21" s="385" customFormat="1" ht="12.75">
      <c r="A62" s="394"/>
      <c r="B62" s="438" t="s">
        <v>255</v>
      </c>
      <c r="C62" s="439">
        <v>1029029</v>
      </c>
      <c r="D62" s="440" t="s">
        <v>463</v>
      </c>
      <c r="E62" s="438" t="s">
        <v>256</v>
      </c>
      <c r="F62" s="438" t="s">
        <v>257</v>
      </c>
      <c r="G62" s="439">
        <v>2310000</v>
      </c>
      <c r="H62" s="438" t="s">
        <v>282</v>
      </c>
      <c r="I62" s="442" t="s">
        <v>436</v>
      </c>
      <c r="J62" s="440" t="s">
        <v>437</v>
      </c>
      <c r="K62" s="443" t="s">
        <v>259</v>
      </c>
      <c r="L62" s="444"/>
      <c r="M62" s="444"/>
      <c r="N62" s="445"/>
      <c r="O62" s="445"/>
      <c r="P62" s="446">
        <v>0</v>
      </c>
      <c r="Q62" s="446"/>
      <c r="R62" s="446">
        <v>120</v>
      </c>
      <c r="S62" s="446">
        <v>0</v>
      </c>
      <c r="T62" s="446">
        <v>0</v>
      </c>
      <c r="U62" s="447"/>
    </row>
    <row r="63" spans="1:21" s="385" customFormat="1" ht="13.5" thickBot="1">
      <c r="A63" s="412"/>
      <c r="B63" s="858" t="s">
        <v>255</v>
      </c>
      <c r="C63" s="859">
        <v>1029019</v>
      </c>
      <c r="D63" s="479" t="s">
        <v>458</v>
      </c>
      <c r="E63" s="858" t="s">
        <v>256</v>
      </c>
      <c r="F63" s="858" t="s">
        <v>257</v>
      </c>
      <c r="G63" s="859">
        <v>2310000</v>
      </c>
      <c r="H63" s="858" t="s">
        <v>275</v>
      </c>
      <c r="I63" s="860" t="s">
        <v>436</v>
      </c>
      <c r="J63" s="479" t="s">
        <v>437</v>
      </c>
      <c r="K63" s="465" t="s">
        <v>259</v>
      </c>
      <c r="L63" s="466"/>
      <c r="M63" s="466"/>
      <c r="N63" s="467"/>
      <c r="O63" s="467"/>
      <c r="P63" s="468">
        <v>0</v>
      </c>
      <c r="Q63" s="468"/>
      <c r="R63" s="468">
        <v>0</v>
      </c>
      <c r="S63" s="468">
        <v>0</v>
      </c>
      <c r="T63" s="468">
        <v>600</v>
      </c>
      <c r="U63" s="469"/>
    </row>
    <row r="64" spans="1:21" s="385" customFormat="1" ht="12.75">
      <c r="A64" s="414"/>
      <c r="B64" s="428" t="s">
        <v>255</v>
      </c>
      <c r="C64" s="429">
        <v>1029043</v>
      </c>
      <c r="D64" s="430" t="s">
        <v>474</v>
      </c>
      <c r="E64" s="428" t="s">
        <v>256</v>
      </c>
      <c r="F64" s="428" t="s">
        <v>257</v>
      </c>
      <c r="G64" s="429">
        <v>2310000</v>
      </c>
      <c r="H64" s="861" t="s">
        <v>269</v>
      </c>
      <c r="I64" s="431" t="s">
        <v>438</v>
      </c>
      <c r="J64" s="430" t="s">
        <v>439</v>
      </c>
      <c r="K64" s="432" t="s">
        <v>259</v>
      </c>
      <c r="L64" s="434"/>
      <c r="M64" s="434"/>
      <c r="N64" s="435"/>
      <c r="O64" s="435"/>
      <c r="P64" s="436">
        <v>2570</v>
      </c>
      <c r="Q64" s="436"/>
      <c r="R64" s="436">
        <v>0</v>
      </c>
      <c r="S64" s="436">
        <v>0</v>
      </c>
      <c r="T64" s="436">
        <v>0</v>
      </c>
      <c r="U64" s="470"/>
    </row>
    <row r="65" spans="1:21" s="385" customFormat="1" ht="12.75">
      <c r="A65" s="415"/>
      <c r="B65" s="438" t="s">
        <v>255</v>
      </c>
      <c r="C65" s="439">
        <v>1029030</v>
      </c>
      <c r="D65" s="440" t="s">
        <v>461</v>
      </c>
      <c r="E65" s="438" t="s">
        <v>256</v>
      </c>
      <c r="F65" s="438" t="s">
        <v>257</v>
      </c>
      <c r="G65" s="439">
        <v>2310000</v>
      </c>
      <c r="H65" s="438" t="s">
        <v>264</v>
      </c>
      <c r="I65" s="442" t="s">
        <v>438</v>
      </c>
      <c r="J65" s="440" t="s">
        <v>439</v>
      </c>
      <c r="K65" s="443" t="s">
        <v>259</v>
      </c>
      <c r="L65" s="444"/>
      <c r="M65" s="444"/>
      <c r="N65" s="445"/>
      <c r="O65" s="445"/>
      <c r="P65" s="446">
        <v>590</v>
      </c>
      <c r="Q65" s="446"/>
      <c r="R65" s="446">
        <v>320</v>
      </c>
      <c r="S65" s="446">
        <v>0</v>
      </c>
      <c r="T65" s="446">
        <v>0</v>
      </c>
      <c r="U65" s="447"/>
    </row>
    <row r="66" spans="1:21" s="385" customFormat="1" ht="12.75">
      <c r="A66" s="415"/>
      <c r="B66" s="438" t="s">
        <v>255</v>
      </c>
      <c r="C66" s="439">
        <v>1029014</v>
      </c>
      <c r="D66" s="440" t="s">
        <v>464</v>
      </c>
      <c r="E66" s="438" t="s">
        <v>256</v>
      </c>
      <c r="F66" s="438" t="s">
        <v>257</v>
      </c>
      <c r="G66" s="439">
        <v>2310000</v>
      </c>
      <c r="H66" s="441" t="s">
        <v>285</v>
      </c>
      <c r="I66" s="442" t="s">
        <v>438</v>
      </c>
      <c r="J66" s="440" t="s">
        <v>439</v>
      </c>
      <c r="K66" s="443" t="s">
        <v>259</v>
      </c>
      <c r="L66" s="444"/>
      <c r="M66" s="444"/>
      <c r="N66" s="445"/>
      <c r="O66" s="445"/>
      <c r="P66" s="446">
        <v>500</v>
      </c>
      <c r="Q66" s="446"/>
      <c r="R66" s="446">
        <v>1500</v>
      </c>
      <c r="S66" s="446">
        <v>0</v>
      </c>
      <c r="T66" s="446">
        <v>0</v>
      </c>
      <c r="U66" s="447"/>
    </row>
    <row r="67" spans="1:21" s="385" customFormat="1" ht="12.75">
      <c r="A67" s="415"/>
      <c r="B67" s="438" t="s">
        <v>255</v>
      </c>
      <c r="C67" s="439">
        <v>1029035</v>
      </c>
      <c r="D67" s="440" t="s">
        <v>450</v>
      </c>
      <c r="E67" s="438" t="s">
        <v>256</v>
      </c>
      <c r="F67" s="438" t="s">
        <v>257</v>
      </c>
      <c r="G67" s="439">
        <v>2310000</v>
      </c>
      <c r="H67" s="438" t="s">
        <v>451</v>
      </c>
      <c r="I67" s="442" t="s">
        <v>438</v>
      </c>
      <c r="J67" s="440" t="s">
        <v>439</v>
      </c>
      <c r="K67" s="443" t="s">
        <v>259</v>
      </c>
      <c r="L67" s="444"/>
      <c r="M67" s="444"/>
      <c r="N67" s="445"/>
      <c r="O67" s="445"/>
      <c r="P67" s="446">
        <v>370</v>
      </c>
      <c r="Q67" s="446"/>
      <c r="R67" s="446">
        <v>0</v>
      </c>
      <c r="S67" s="446">
        <v>0</v>
      </c>
      <c r="T67" s="446">
        <v>0</v>
      </c>
      <c r="U67" s="447"/>
    </row>
    <row r="68" spans="1:21" s="385" customFormat="1" ht="12.75">
      <c r="A68" s="415"/>
      <c r="B68" s="438" t="s">
        <v>255</v>
      </c>
      <c r="C68" s="439">
        <v>1029044</v>
      </c>
      <c r="D68" s="440" t="s">
        <v>475</v>
      </c>
      <c r="E68" s="438" t="s">
        <v>256</v>
      </c>
      <c r="F68" s="438" t="s">
        <v>257</v>
      </c>
      <c r="G68" s="439">
        <v>2310000</v>
      </c>
      <c r="H68" s="438" t="s">
        <v>262</v>
      </c>
      <c r="I68" s="442" t="s">
        <v>438</v>
      </c>
      <c r="J68" s="440" t="s">
        <v>439</v>
      </c>
      <c r="K68" s="443" t="s">
        <v>259</v>
      </c>
      <c r="L68" s="444"/>
      <c r="M68" s="444"/>
      <c r="N68" s="445"/>
      <c r="O68" s="445"/>
      <c r="P68" s="446">
        <v>300</v>
      </c>
      <c r="Q68" s="446"/>
      <c r="R68" s="446">
        <v>0</v>
      </c>
      <c r="S68" s="446">
        <v>0</v>
      </c>
      <c r="T68" s="446">
        <v>0</v>
      </c>
      <c r="U68" s="462"/>
    </row>
    <row r="69" spans="1:21" s="385" customFormat="1" ht="12.75">
      <c r="A69" s="415"/>
      <c r="B69" s="438" t="s">
        <v>255</v>
      </c>
      <c r="C69" s="439">
        <v>1029010</v>
      </c>
      <c r="D69" s="440" t="s">
        <v>465</v>
      </c>
      <c r="E69" s="438" t="s">
        <v>256</v>
      </c>
      <c r="F69" s="438" t="s">
        <v>257</v>
      </c>
      <c r="G69" s="439">
        <v>2310000</v>
      </c>
      <c r="H69" s="438" t="s">
        <v>269</v>
      </c>
      <c r="I69" s="442" t="s">
        <v>438</v>
      </c>
      <c r="J69" s="440" t="s">
        <v>439</v>
      </c>
      <c r="K69" s="443" t="s">
        <v>259</v>
      </c>
      <c r="L69" s="444"/>
      <c r="M69" s="444"/>
      <c r="N69" s="445"/>
      <c r="O69" s="445"/>
      <c r="P69" s="446">
        <v>270</v>
      </c>
      <c r="Q69" s="446"/>
      <c r="R69" s="446">
        <v>0</v>
      </c>
      <c r="S69" s="446">
        <v>0</v>
      </c>
      <c r="T69" s="446">
        <v>0</v>
      </c>
      <c r="U69" s="447"/>
    </row>
    <row r="70" spans="1:21" s="385" customFormat="1" ht="12.75">
      <c r="A70" s="415"/>
      <c r="B70" s="438" t="s">
        <v>255</v>
      </c>
      <c r="C70" s="439">
        <v>1029003</v>
      </c>
      <c r="D70" s="440" t="s">
        <v>457</v>
      </c>
      <c r="E70" s="438" t="s">
        <v>256</v>
      </c>
      <c r="F70" s="438" t="s">
        <v>257</v>
      </c>
      <c r="G70" s="439">
        <v>2310000</v>
      </c>
      <c r="H70" s="438" t="s">
        <v>262</v>
      </c>
      <c r="I70" s="442" t="s">
        <v>438</v>
      </c>
      <c r="J70" s="440" t="s">
        <v>439</v>
      </c>
      <c r="K70" s="443" t="s">
        <v>259</v>
      </c>
      <c r="L70" s="444"/>
      <c r="M70" s="444"/>
      <c r="N70" s="445"/>
      <c r="O70" s="445"/>
      <c r="P70" s="446">
        <v>200</v>
      </c>
      <c r="Q70" s="446"/>
      <c r="R70" s="446">
        <v>0</v>
      </c>
      <c r="S70" s="446">
        <v>0</v>
      </c>
      <c r="T70" s="446">
        <v>150</v>
      </c>
      <c r="U70" s="447"/>
    </row>
    <row r="71" spans="1:21" s="385" customFormat="1" ht="12.75">
      <c r="A71" s="415"/>
      <c r="B71" s="438" t="s">
        <v>255</v>
      </c>
      <c r="C71" s="857" t="s">
        <v>470</v>
      </c>
      <c r="D71" s="440" t="s">
        <v>471</v>
      </c>
      <c r="E71" s="438" t="s">
        <v>256</v>
      </c>
      <c r="F71" s="438" t="s">
        <v>257</v>
      </c>
      <c r="G71" s="439">
        <v>2310000</v>
      </c>
      <c r="H71" s="438" t="s">
        <v>275</v>
      </c>
      <c r="I71" s="442" t="s">
        <v>438</v>
      </c>
      <c r="J71" s="440" t="s">
        <v>439</v>
      </c>
      <c r="K71" s="443" t="s">
        <v>259</v>
      </c>
      <c r="L71" s="444"/>
      <c r="M71" s="444"/>
      <c r="N71" s="445"/>
      <c r="O71" s="445"/>
      <c r="P71" s="446">
        <v>200</v>
      </c>
      <c r="Q71" s="446"/>
      <c r="R71" s="446">
        <v>0</v>
      </c>
      <c r="S71" s="446">
        <v>0</v>
      </c>
      <c r="T71" s="446">
        <v>0</v>
      </c>
      <c r="U71" s="447"/>
    </row>
    <row r="72" spans="1:21" s="385" customFormat="1" ht="12.75">
      <c r="A72" s="415"/>
      <c r="B72" s="438" t="s">
        <v>255</v>
      </c>
      <c r="C72" s="439">
        <v>1029029</v>
      </c>
      <c r="D72" s="440" t="s">
        <v>463</v>
      </c>
      <c r="E72" s="438" t="s">
        <v>256</v>
      </c>
      <c r="F72" s="438" t="s">
        <v>257</v>
      </c>
      <c r="G72" s="439">
        <v>2310000</v>
      </c>
      <c r="H72" s="438" t="s">
        <v>282</v>
      </c>
      <c r="I72" s="442" t="s">
        <v>438</v>
      </c>
      <c r="J72" s="440" t="s">
        <v>439</v>
      </c>
      <c r="K72" s="443" t="s">
        <v>259</v>
      </c>
      <c r="L72" s="444"/>
      <c r="M72" s="444"/>
      <c r="N72" s="445"/>
      <c r="O72" s="445"/>
      <c r="P72" s="446">
        <v>200</v>
      </c>
      <c r="Q72" s="446"/>
      <c r="R72" s="446">
        <v>370</v>
      </c>
      <c r="S72" s="446">
        <v>0</v>
      </c>
      <c r="T72" s="446">
        <v>0</v>
      </c>
      <c r="U72" s="447"/>
    </row>
    <row r="73" spans="1:21" s="385" customFormat="1" ht="12.75">
      <c r="A73" s="415"/>
      <c r="B73" s="438" t="s">
        <v>255</v>
      </c>
      <c r="C73" s="439">
        <v>1029037</v>
      </c>
      <c r="D73" s="440" t="s">
        <v>466</v>
      </c>
      <c r="E73" s="438" t="s">
        <v>256</v>
      </c>
      <c r="F73" s="438" t="s">
        <v>257</v>
      </c>
      <c r="G73" s="439">
        <v>2310000</v>
      </c>
      <c r="H73" s="438" t="s">
        <v>276</v>
      </c>
      <c r="I73" s="442" t="s">
        <v>438</v>
      </c>
      <c r="J73" s="440" t="s">
        <v>439</v>
      </c>
      <c r="K73" s="443" t="s">
        <v>259</v>
      </c>
      <c r="L73" s="444"/>
      <c r="M73" s="444"/>
      <c r="N73" s="445"/>
      <c r="O73" s="445"/>
      <c r="P73" s="446">
        <v>200</v>
      </c>
      <c r="Q73" s="446"/>
      <c r="R73" s="446">
        <v>0</v>
      </c>
      <c r="S73" s="446">
        <v>0</v>
      </c>
      <c r="T73" s="446">
        <v>1000</v>
      </c>
      <c r="U73" s="447"/>
    </row>
    <row r="74" spans="1:21" s="385" customFormat="1" ht="12.75">
      <c r="A74" s="415"/>
      <c r="B74" s="438" t="s">
        <v>255</v>
      </c>
      <c r="C74" s="439">
        <v>1029039</v>
      </c>
      <c r="D74" s="440" t="s">
        <v>460</v>
      </c>
      <c r="E74" s="438" t="s">
        <v>256</v>
      </c>
      <c r="F74" s="438" t="s">
        <v>257</v>
      </c>
      <c r="G74" s="439">
        <v>2310000</v>
      </c>
      <c r="H74" s="438" t="s">
        <v>271</v>
      </c>
      <c r="I74" s="442" t="s">
        <v>438</v>
      </c>
      <c r="J74" s="440" t="s">
        <v>439</v>
      </c>
      <c r="K74" s="443" t="s">
        <v>259</v>
      </c>
      <c r="L74" s="444"/>
      <c r="M74" s="444"/>
      <c r="N74" s="445"/>
      <c r="O74" s="445"/>
      <c r="P74" s="446">
        <v>200</v>
      </c>
      <c r="Q74" s="446"/>
      <c r="R74" s="446">
        <v>700</v>
      </c>
      <c r="S74" s="446">
        <v>0</v>
      </c>
      <c r="T74" s="446">
        <v>50</v>
      </c>
      <c r="U74" s="447"/>
    </row>
    <row r="75" spans="1:21" s="385" customFormat="1" ht="12.75">
      <c r="A75" s="415"/>
      <c r="B75" s="438" t="s">
        <v>255</v>
      </c>
      <c r="C75" s="439">
        <v>1029047</v>
      </c>
      <c r="D75" s="440" t="s">
        <v>462</v>
      </c>
      <c r="E75" s="438" t="s">
        <v>256</v>
      </c>
      <c r="F75" s="438" t="s">
        <v>257</v>
      </c>
      <c r="G75" s="439">
        <v>2310000</v>
      </c>
      <c r="H75" s="438" t="s">
        <v>276</v>
      </c>
      <c r="I75" s="442" t="s">
        <v>438</v>
      </c>
      <c r="J75" s="440" t="s">
        <v>439</v>
      </c>
      <c r="K75" s="443" t="s">
        <v>259</v>
      </c>
      <c r="L75" s="444"/>
      <c r="M75" s="444"/>
      <c r="N75" s="445"/>
      <c r="O75" s="445"/>
      <c r="P75" s="446">
        <v>160</v>
      </c>
      <c r="Q75" s="446"/>
      <c r="R75" s="446">
        <v>0</v>
      </c>
      <c r="S75" s="446">
        <v>0</v>
      </c>
      <c r="T75" s="446">
        <v>0</v>
      </c>
      <c r="U75" s="447"/>
    </row>
    <row r="76" spans="1:21" s="385" customFormat="1" ht="12.75">
      <c r="A76" s="415"/>
      <c r="B76" s="438" t="s">
        <v>255</v>
      </c>
      <c r="C76" s="439">
        <v>1029017</v>
      </c>
      <c r="D76" s="440" t="s">
        <v>267</v>
      </c>
      <c r="E76" s="438" t="s">
        <v>256</v>
      </c>
      <c r="F76" s="438" t="s">
        <v>257</v>
      </c>
      <c r="G76" s="439">
        <v>2310000</v>
      </c>
      <c r="H76" s="438" t="s">
        <v>268</v>
      </c>
      <c r="I76" s="442" t="s">
        <v>438</v>
      </c>
      <c r="J76" s="440" t="s">
        <v>439</v>
      </c>
      <c r="K76" s="443" t="s">
        <v>259</v>
      </c>
      <c r="L76" s="444"/>
      <c r="M76" s="444"/>
      <c r="N76" s="445"/>
      <c r="O76" s="445"/>
      <c r="P76" s="446">
        <v>150</v>
      </c>
      <c r="Q76" s="446"/>
      <c r="R76" s="446">
        <v>0</v>
      </c>
      <c r="S76" s="446">
        <v>0</v>
      </c>
      <c r="T76" s="446">
        <v>0</v>
      </c>
      <c r="U76" s="447"/>
    </row>
    <row r="77" spans="1:21" s="385" customFormat="1" ht="12.75">
      <c r="A77" s="415"/>
      <c r="B77" s="438" t="s">
        <v>255</v>
      </c>
      <c r="C77" s="439">
        <v>1029042</v>
      </c>
      <c r="D77" s="440" t="s">
        <v>444</v>
      </c>
      <c r="E77" s="438" t="s">
        <v>256</v>
      </c>
      <c r="F77" s="438" t="s">
        <v>257</v>
      </c>
      <c r="G77" s="439">
        <v>2310000</v>
      </c>
      <c r="H77" s="441" t="s">
        <v>269</v>
      </c>
      <c r="I77" s="442" t="s">
        <v>438</v>
      </c>
      <c r="J77" s="440" t="s">
        <v>439</v>
      </c>
      <c r="K77" s="443" t="s">
        <v>259</v>
      </c>
      <c r="L77" s="444"/>
      <c r="M77" s="444"/>
      <c r="N77" s="445"/>
      <c r="O77" s="445"/>
      <c r="P77" s="446">
        <v>120</v>
      </c>
      <c r="Q77" s="446"/>
      <c r="R77" s="446">
        <v>1140</v>
      </c>
      <c r="S77" s="446">
        <v>705</v>
      </c>
      <c r="T77" s="446">
        <v>300</v>
      </c>
      <c r="U77" s="447"/>
    </row>
    <row r="78" spans="1:21" s="385" customFormat="1" ht="12.75">
      <c r="A78" s="415"/>
      <c r="B78" s="438" t="s">
        <v>255</v>
      </c>
      <c r="C78" s="439">
        <v>1029032</v>
      </c>
      <c r="D78" s="440" t="s">
        <v>452</v>
      </c>
      <c r="E78" s="438" t="s">
        <v>256</v>
      </c>
      <c r="F78" s="438" t="s">
        <v>257</v>
      </c>
      <c r="G78" s="439">
        <v>2310000</v>
      </c>
      <c r="H78" s="441">
        <v>1128</v>
      </c>
      <c r="I78" s="442" t="s">
        <v>438</v>
      </c>
      <c r="J78" s="440" t="s">
        <v>439</v>
      </c>
      <c r="K78" s="443" t="s">
        <v>259</v>
      </c>
      <c r="L78" s="444"/>
      <c r="M78" s="444"/>
      <c r="N78" s="445"/>
      <c r="O78" s="445"/>
      <c r="P78" s="446">
        <v>80</v>
      </c>
      <c r="Q78" s="446"/>
      <c r="R78" s="446">
        <v>0</v>
      </c>
      <c r="S78" s="446">
        <v>200</v>
      </c>
      <c r="T78" s="446">
        <v>0</v>
      </c>
      <c r="U78" s="447"/>
    </row>
    <row r="79" spans="1:21" s="385" customFormat="1" ht="12.75">
      <c r="A79" s="415"/>
      <c r="B79" s="438" t="s">
        <v>255</v>
      </c>
      <c r="C79" s="439">
        <v>1029012</v>
      </c>
      <c r="D79" s="440" t="s">
        <v>278</v>
      </c>
      <c r="E79" s="438" t="s">
        <v>256</v>
      </c>
      <c r="F79" s="438" t="s">
        <v>257</v>
      </c>
      <c r="G79" s="439">
        <v>2310000</v>
      </c>
      <c r="H79" s="438" t="s">
        <v>279</v>
      </c>
      <c r="I79" s="442" t="s">
        <v>438</v>
      </c>
      <c r="J79" s="440" t="s">
        <v>439</v>
      </c>
      <c r="K79" s="443" t="s">
        <v>259</v>
      </c>
      <c r="L79" s="444"/>
      <c r="M79" s="444"/>
      <c r="N79" s="445"/>
      <c r="O79" s="445"/>
      <c r="P79" s="446">
        <v>70</v>
      </c>
      <c r="Q79" s="446"/>
      <c r="R79" s="446">
        <v>0</v>
      </c>
      <c r="S79" s="446">
        <v>0</v>
      </c>
      <c r="T79" s="446">
        <v>0</v>
      </c>
      <c r="U79" s="471"/>
    </row>
    <row r="80" spans="1:21" s="385" customFormat="1" ht="12.75">
      <c r="A80" s="415"/>
      <c r="B80" s="438" t="s">
        <v>255</v>
      </c>
      <c r="C80" s="439">
        <v>1029041</v>
      </c>
      <c r="D80" s="440" t="s">
        <v>433</v>
      </c>
      <c r="E80" s="438" t="s">
        <v>256</v>
      </c>
      <c r="F80" s="438" t="s">
        <v>257</v>
      </c>
      <c r="G80" s="439">
        <v>2310000</v>
      </c>
      <c r="H80" s="438" t="s">
        <v>269</v>
      </c>
      <c r="I80" s="442" t="s">
        <v>438</v>
      </c>
      <c r="J80" s="440" t="s">
        <v>439</v>
      </c>
      <c r="K80" s="443" t="s">
        <v>259</v>
      </c>
      <c r="L80" s="444"/>
      <c r="M80" s="444"/>
      <c r="N80" s="445"/>
      <c r="O80" s="445"/>
      <c r="P80" s="446">
        <v>25</v>
      </c>
      <c r="Q80" s="446"/>
      <c r="R80" s="446">
        <v>220</v>
      </c>
      <c r="S80" s="446">
        <v>30</v>
      </c>
      <c r="T80" s="446">
        <v>20</v>
      </c>
      <c r="U80" s="464"/>
    </row>
    <row r="81" spans="1:21" s="385" customFormat="1" ht="12.75">
      <c r="A81" s="415"/>
      <c r="B81" s="438" t="s">
        <v>255</v>
      </c>
      <c r="C81" s="439">
        <v>1029007</v>
      </c>
      <c r="D81" s="440" t="s">
        <v>449</v>
      </c>
      <c r="E81" s="438" t="s">
        <v>256</v>
      </c>
      <c r="F81" s="438" t="s">
        <v>257</v>
      </c>
      <c r="G81" s="439">
        <v>2310000</v>
      </c>
      <c r="H81" s="438" t="s">
        <v>269</v>
      </c>
      <c r="I81" s="442" t="s">
        <v>438</v>
      </c>
      <c r="J81" s="440" t="s">
        <v>439</v>
      </c>
      <c r="K81" s="443" t="s">
        <v>259</v>
      </c>
      <c r="L81" s="444"/>
      <c r="M81" s="444"/>
      <c r="N81" s="445"/>
      <c r="O81" s="445"/>
      <c r="P81" s="446">
        <v>0</v>
      </c>
      <c r="Q81" s="446"/>
      <c r="R81" s="446">
        <v>100</v>
      </c>
      <c r="S81" s="446">
        <v>200</v>
      </c>
      <c r="T81" s="446">
        <v>185</v>
      </c>
      <c r="U81" s="464"/>
    </row>
    <row r="82" spans="1:21" s="385" customFormat="1" ht="12.75">
      <c r="A82" s="415"/>
      <c r="B82" s="438" t="s">
        <v>255</v>
      </c>
      <c r="C82" s="439">
        <v>1029008</v>
      </c>
      <c r="D82" s="440" t="s">
        <v>446</v>
      </c>
      <c r="E82" s="438" t="s">
        <v>256</v>
      </c>
      <c r="F82" s="438" t="s">
        <v>257</v>
      </c>
      <c r="G82" s="439">
        <v>2310000</v>
      </c>
      <c r="H82" s="438" t="s">
        <v>277</v>
      </c>
      <c r="I82" s="442" t="s">
        <v>438</v>
      </c>
      <c r="J82" s="440" t="s">
        <v>439</v>
      </c>
      <c r="K82" s="443" t="s">
        <v>259</v>
      </c>
      <c r="L82" s="444"/>
      <c r="M82" s="444"/>
      <c r="N82" s="445"/>
      <c r="O82" s="445"/>
      <c r="P82" s="446">
        <v>0</v>
      </c>
      <c r="Q82" s="446"/>
      <c r="R82" s="446">
        <v>440</v>
      </c>
      <c r="S82" s="446">
        <v>0</v>
      </c>
      <c r="T82" s="446">
        <v>0</v>
      </c>
      <c r="U82" s="464"/>
    </row>
    <row r="83" spans="1:21" s="385" customFormat="1" ht="12.75">
      <c r="A83" s="415"/>
      <c r="B83" s="438" t="s">
        <v>255</v>
      </c>
      <c r="C83" s="439">
        <v>1029015</v>
      </c>
      <c r="D83" s="440" t="s">
        <v>454</v>
      </c>
      <c r="E83" s="438" t="s">
        <v>256</v>
      </c>
      <c r="F83" s="438" t="s">
        <v>257</v>
      </c>
      <c r="G83" s="439">
        <v>2310000</v>
      </c>
      <c r="H83" s="438" t="s">
        <v>262</v>
      </c>
      <c r="I83" s="442" t="s">
        <v>438</v>
      </c>
      <c r="J83" s="440" t="s">
        <v>439</v>
      </c>
      <c r="K83" s="443" t="s">
        <v>259</v>
      </c>
      <c r="L83" s="463"/>
      <c r="M83" s="444"/>
      <c r="N83" s="445"/>
      <c r="O83" s="445"/>
      <c r="P83" s="446">
        <v>0</v>
      </c>
      <c r="Q83" s="446"/>
      <c r="R83" s="446">
        <v>120</v>
      </c>
      <c r="S83" s="446">
        <v>0</v>
      </c>
      <c r="T83" s="446">
        <v>0</v>
      </c>
      <c r="U83" s="464"/>
    </row>
    <row r="84" spans="1:21" s="385" customFormat="1" ht="13.5" thickBot="1">
      <c r="A84" s="416"/>
      <c r="B84" s="448" t="s">
        <v>255</v>
      </c>
      <c r="C84" s="449">
        <v>1029019</v>
      </c>
      <c r="D84" s="450" t="s">
        <v>458</v>
      </c>
      <c r="E84" s="448" t="s">
        <v>256</v>
      </c>
      <c r="F84" s="448" t="s">
        <v>257</v>
      </c>
      <c r="G84" s="449">
        <v>2310000</v>
      </c>
      <c r="H84" s="448" t="s">
        <v>275</v>
      </c>
      <c r="I84" s="451" t="s">
        <v>438</v>
      </c>
      <c r="J84" s="450" t="s">
        <v>439</v>
      </c>
      <c r="K84" s="452" t="s">
        <v>259</v>
      </c>
      <c r="L84" s="453"/>
      <c r="M84" s="453"/>
      <c r="N84" s="454"/>
      <c r="O84" s="454"/>
      <c r="P84" s="455">
        <v>0</v>
      </c>
      <c r="Q84" s="455"/>
      <c r="R84" s="455">
        <v>0</v>
      </c>
      <c r="S84" s="455">
        <v>0</v>
      </c>
      <c r="T84" s="455">
        <v>1000</v>
      </c>
      <c r="U84" s="456"/>
    </row>
    <row r="85" spans="1:21" s="385" customFormat="1" ht="12.75">
      <c r="A85" s="413"/>
      <c r="B85" s="854" t="s">
        <v>255</v>
      </c>
      <c r="C85" s="457">
        <v>1029011</v>
      </c>
      <c r="D85" s="855" t="s">
        <v>445</v>
      </c>
      <c r="E85" s="854" t="s">
        <v>256</v>
      </c>
      <c r="F85" s="854" t="s">
        <v>257</v>
      </c>
      <c r="G85" s="457">
        <v>2310000</v>
      </c>
      <c r="H85" s="862" t="s">
        <v>269</v>
      </c>
      <c r="I85" s="856" t="s">
        <v>434</v>
      </c>
      <c r="J85" s="855" t="s">
        <v>435</v>
      </c>
      <c r="K85" s="458" t="s">
        <v>259</v>
      </c>
      <c r="L85" s="459"/>
      <c r="M85" s="459"/>
      <c r="N85" s="460"/>
      <c r="O85" s="460"/>
      <c r="P85" s="461">
        <v>13580</v>
      </c>
      <c r="Q85" s="461"/>
      <c r="R85" s="461">
        <v>4550</v>
      </c>
      <c r="S85" s="461">
        <v>2250</v>
      </c>
      <c r="T85" s="461">
        <v>4982</v>
      </c>
      <c r="U85" s="447"/>
    </row>
    <row r="86" spans="1:21" s="385" customFormat="1" ht="12.75">
      <c r="A86" s="395"/>
      <c r="B86" s="438" t="s">
        <v>255</v>
      </c>
      <c r="C86" s="439">
        <v>1029001</v>
      </c>
      <c r="D86" s="440" t="s">
        <v>432</v>
      </c>
      <c r="E86" s="438" t="s">
        <v>256</v>
      </c>
      <c r="F86" s="438" t="s">
        <v>257</v>
      </c>
      <c r="G86" s="439">
        <v>2310000</v>
      </c>
      <c r="H86" s="438" t="s">
        <v>269</v>
      </c>
      <c r="I86" s="442" t="s">
        <v>434</v>
      </c>
      <c r="J86" s="440" t="s">
        <v>435</v>
      </c>
      <c r="K86" s="443" t="s">
        <v>259</v>
      </c>
      <c r="L86" s="444"/>
      <c r="M86" s="444"/>
      <c r="N86" s="445"/>
      <c r="O86" s="445"/>
      <c r="P86" s="446">
        <v>13300</v>
      </c>
      <c r="Q86" s="446"/>
      <c r="R86" s="446">
        <v>0</v>
      </c>
      <c r="S86" s="446">
        <v>0</v>
      </c>
      <c r="T86" s="446">
        <v>0</v>
      </c>
      <c r="U86" s="447"/>
    </row>
    <row r="87" spans="1:21" s="385" customFormat="1" ht="12.75">
      <c r="A87" s="395"/>
      <c r="B87" s="438" t="s">
        <v>255</v>
      </c>
      <c r="C87" s="439">
        <v>1029042</v>
      </c>
      <c r="D87" s="440" t="s">
        <v>444</v>
      </c>
      <c r="E87" s="438" t="s">
        <v>256</v>
      </c>
      <c r="F87" s="438" t="s">
        <v>257</v>
      </c>
      <c r="G87" s="439">
        <v>2310000</v>
      </c>
      <c r="H87" s="441" t="s">
        <v>269</v>
      </c>
      <c r="I87" s="442" t="s">
        <v>434</v>
      </c>
      <c r="J87" s="440" t="s">
        <v>435</v>
      </c>
      <c r="K87" s="443" t="s">
        <v>259</v>
      </c>
      <c r="L87" s="463"/>
      <c r="M87" s="444"/>
      <c r="N87" s="445"/>
      <c r="O87" s="445"/>
      <c r="P87" s="446">
        <v>5170</v>
      </c>
      <c r="Q87" s="446"/>
      <c r="R87" s="446">
        <v>440</v>
      </c>
      <c r="S87" s="446">
        <v>675</v>
      </c>
      <c r="T87" s="446">
        <v>675</v>
      </c>
      <c r="U87" s="464"/>
    </row>
    <row r="88" spans="1:21" s="385" customFormat="1" ht="12.75">
      <c r="A88" s="395"/>
      <c r="B88" s="438" t="s">
        <v>255</v>
      </c>
      <c r="C88" s="439">
        <v>1029006</v>
      </c>
      <c r="D88" s="440" t="s">
        <v>476</v>
      </c>
      <c r="E88" s="438" t="s">
        <v>256</v>
      </c>
      <c r="F88" s="438" t="s">
        <v>257</v>
      </c>
      <c r="G88" s="439">
        <v>2310000</v>
      </c>
      <c r="H88" s="438" t="s">
        <v>276</v>
      </c>
      <c r="I88" s="442" t="s">
        <v>434</v>
      </c>
      <c r="J88" s="440" t="s">
        <v>435</v>
      </c>
      <c r="K88" s="443" t="s">
        <v>259</v>
      </c>
      <c r="L88" s="444"/>
      <c r="M88" s="444"/>
      <c r="N88" s="445"/>
      <c r="O88" s="445"/>
      <c r="P88" s="446">
        <v>1980</v>
      </c>
      <c r="Q88" s="446"/>
      <c r="R88" s="446">
        <v>1400</v>
      </c>
      <c r="S88" s="446">
        <v>0</v>
      </c>
      <c r="T88" s="446">
        <v>0</v>
      </c>
      <c r="U88" s="447"/>
    </row>
    <row r="89" spans="1:21" s="385" customFormat="1" ht="12.75">
      <c r="A89" s="395"/>
      <c r="B89" s="438" t="s">
        <v>255</v>
      </c>
      <c r="C89" s="439">
        <v>1029040</v>
      </c>
      <c r="D89" s="440" t="s">
        <v>469</v>
      </c>
      <c r="E89" s="438" t="s">
        <v>256</v>
      </c>
      <c r="F89" s="438" t="s">
        <v>257</v>
      </c>
      <c r="G89" s="439">
        <v>2310000</v>
      </c>
      <c r="H89" s="438" t="s">
        <v>277</v>
      </c>
      <c r="I89" s="442" t="s">
        <v>434</v>
      </c>
      <c r="J89" s="440" t="s">
        <v>435</v>
      </c>
      <c r="K89" s="443" t="s">
        <v>259</v>
      </c>
      <c r="L89" s="444"/>
      <c r="M89" s="444"/>
      <c r="N89" s="445"/>
      <c r="O89" s="445"/>
      <c r="P89" s="446">
        <v>1900</v>
      </c>
      <c r="Q89" s="446"/>
      <c r="R89" s="446">
        <v>1056</v>
      </c>
      <c r="S89" s="446">
        <v>628</v>
      </c>
      <c r="T89" s="446">
        <v>950</v>
      </c>
      <c r="U89" s="447"/>
    </row>
    <row r="90" spans="1:21" s="385" customFormat="1" ht="12.75">
      <c r="A90" s="395"/>
      <c r="B90" s="438" t="s">
        <v>255</v>
      </c>
      <c r="C90" s="439">
        <v>1029037</v>
      </c>
      <c r="D90" s="440" t="s">
        <v>466</v>
      </c>
      <c r="E90" s="438" t="s">
        <v>256</v>
      </c>
      <c r="F90" s="438" t="s">
        <v>257</v>
      </c>
      <c r="G90" s="439">
        <v>2310000</v>
      </c>
      <c r="H90" s="438" t="s">
        <v>276</v>
      </c>
      <c r="I90" s="442" t="s">
        <v>434</v>
      </c>
      <c r="J90" s="440" t="s">
        <v>435</v>
      </c>
      <c r="K90" s="443" t="s">
        <v>259</v>
      </c>
      <c r="L90" s="444"/>
      <c r="M90" s="444"/>
      <c r="N90" s="445"/>
      <c r="O90" s="445"/>
      <c r="P90" s="446">
        <v>1790</v>
      </c>
      <c r="Q90" s="446"/>
      <c r="R90" s="446">
        <v>1490</v>
      </c>
      <c r="S90" s="446">
        <v>963</v>
      </c>
      <c r="T90" s="446">
        <v>590</v>
      </c>
      <c r="U90" s="447"/>
    </row>
    <row r="91" spans="1:21" s="385" customFormat="1" ht="12.75">
      <c r="A91" s="395"/>
      <c r="B91" s="438" t="s">
        <v>255</v>
      </c>
      <c r="C91" s="439">
        <v>1029027</v>
      </c>
      <c r="D91" s="440" t="s">
        <v>447</v>
      </c>
      <c r="E91" s="438" t="s">
        <v>256</v>
      </c>
      <c r="F91" s="438" t="s">
        <v>257</v>
      </c>
      <c r="G91" s="439">
        <v>2310000</v>
      </c>
      <c r="H91" s="438" t="s">
        <v>96</v>
      </c>
      <c r="I91" s="442" t="s">
        <v>434</v>
      </c>
      <c r="J91" s="440" t="s">
        <v>435</v>
      </c>
      <c r="K91" s="443" t="s">
        <v>259</v>
      </c>
      <c r="L91" s="444"/>
      <c r="M91" s="444"/>
      <c r="N91" s="445"/>
      <c r="O91" s="445"/>
      <c r="P91" s="446">
        <v>1650</v>
      </c>
      <c r="Q91" s="446"/>
      <c r="R91" s="446">
        <v>1252</v>
      </c>
      <c r="S91" s="446">
        <v>311</v>
      </c>
      <c r="T91" s="446">
        <v>0</v>
      </c>
      <c r="U91" s="447"/>
    </row>
    <row r="92" spans="1:21" s="385" customFormat="1" ht="12.75">
      <c r="A92" s="395"/>
      <c r="B92" s="438" t="s">
        <v>255</v>
      </c>
      <c r="C92" s="439">
        <v>1029035</v>
      </c>
      <c r="D92" s="440" t="s">
        <v>450</v>
      </c>
      <c r="E92" s="438" t="s">
        <v>256</v>
      </c>
      <c r="F92" s="438" t="s">
        <v>257</v>
      </c>
      <c r="G92" s="439">
        <v>2310000</v>
      </c>
      <c r="H92" s="438" t="s">
        <v>451</v>
      </c>
      <c r="I92" s="442" t="s">
        <v>434</v>
      </c>
      <c r="J92" s="440" t="s">
        <v>435</v>
      </c>
      <c r="K92" s="443" t="s">
        <v>259</v>
      </c>
      <c r="L92" s="444"/>
      <c r="M92" s="444"/>
      <c r="N92" s="445"/>
      <c r="O92" s="445"/>
      <c r="P92" s="446">
        <v>1340</v>
      </c>
      <c r="Q92" s="446"/>
      <c r="R92" s="446">
        <v>0</v>
      </c>
      <c r="S92" s="446">
        <v>900</v>
      </c>
      <c r="T92" s="446">
        <v>0</v>
      </c>
      <c r="U92" s="447"/>
    </row>
    <row r="93" spans="1:21" s="385" customFormat="1" ht="12.75">
      <c r="A93" s="395"/>
      <c r="B93" s="438" t="s">
        <v>255</v>
      </c>
      <c r="C93" s="439">
        <v>1029015</v>
      </c>
      <c r="D93" s="440" t="s">
        <v>454</v>
      </c>
      <c r="E93" s="438" t="s">
        <v>256</v>
      </c>
      <c r="F93" s="438" t="s">
        <v>257</v>
      </c>
      <c r="G93" s="439">
        <v>2310000</v>
      </c>
      <c r="H93" s="438" t="s">
        <v>262</v>
      </c>
      <c r="I93" s="442" t="s">
        <v>434</v>
      </c>
      <c r="J93" s="440" t="s">
        <v>435</v>
      </c>
      <c r="K93" s="443" t="s">
        <v>259</v>
      </c>
      <c r="L93" s="444"/>
      <c r="M93" s="444"/>
      <c r="N93" s="445"/>
      <c r="O93" s="445"/>
      <c r="P93" s="446">
        <v>1230</v>
      </c>
      <c r="Q93" s="446"/>
      <c r="R93" s="446">
        <v>2250</v>
      </c>
      <c r="S93" s="446">
        <v>2300</v>
      </c>
      <c r="T93" s="446">
        <v>1800</v>
      </c>
      <c r="U93" s="447"/>
    </row>
    <row r="94" spans="1:21" s="385" customFormat="1" ht="12.75">
      <c r="A94" s="395"/>
      <c r="B94" s="438" t="s">
        <v>255</v>
      </c>
      <c r="C94" s="439">
        <v>1029007</v>
      </c>
      <c r="D94" s="440" t="s">
        <v>449</v>
      </c>
      <c r="E94" s="438" t="s">
        <v>256</v>
      </c>
      <c r="F94" s="438" t="s">
        <v>257</v>
      </c>
      <c r="G94" s="439">
        <v>2310000</v>
      </c>
      <c r="H94" s="438" t="s">
        <v>269</v>
      </c>
      <c r="I94" s="442" t="s">
        <v>434</v>
      </c>
      <c r="J94" s="440" t="s">
        <v>435</v>
      </c>
      <c r="K94" s="443" t="s">
        <v>259</v>
      </c>
      <c r="L94" s="472"/>
      <c r="M94" s="472"/>
      <c r="N94" s="472"/>
      <c r="O94" s="445"/>
      <c r="P94" s="446">
        <v>1190</v>
      </c>
      <c r="Q94" s="446"/>
      <c r="R94" s="446">
        <v>2755</v>
      </c>
      <c r="S94" s="446">
        <v>1000</v>
      </c>
      <c r="T94" s="446">
        <v>1215</v>
      </c>
      <c r="U94" s="447"/>
    </row>
    <row r="95" spans="1:21" s="385" customFormat="1" ht="12.75">
      <c r="A95" s="395"/>
      <c r="B95" s="438" t="s">
        <v>255</v>
      </c>
      <c r="C95" s="439">
        <v>1029023</v>
      </c>
      <c r="D95" s="440" t="s">
        <v>467</v>
      </c>
      <c r="E95" s="438" t="s">
        <v>256</v>
      </c>
      <c r="F95" s="438" t="s">
        <v>257</v>
      </c>
      <c r="G95" s="439">
        <v>2310000</v>
      </c>
      <c r="H95" s="438" t="s">
        <v>263</v>
      </c>
      <c r="I95" s="442" t="s">
        <v>434</v>
      </c>
      <c r="J95" s="440" t="s">
        <v>435</v>
      </c>
      <c r="K95" s="443" t="s">
        <v>259</v>
      </c>
      <c r="L95" s="444"/>
      <c r="M95" s="444"/>
      <c r="N95" s="445"/>
      <c r="O95" s="445"/>
      <c r="P95" s="446">
        <v>1120</v>
      </c>
      <c r="Q95" s="446"/>
      <c r="R95" s="446">
        <v>2012</v>
      </c>
      <c r="S95" s="446">
        <v>1278</v>
      </c>
      <c r="T95" s="446">
        <v>1490</v>
      </c>
      <c r="U95" s="447"/>
    </row>
    <row r="96" spans="1:21" s="385" customFormat="1" ht="12.75">
      <c r="A96" s="396"/>
      <c r="B96" s="438" t="s">
        <v>255</v>
      </c>
      <c r="C96" s="439">
        <v>1029030</v>
      </c>
      <c r="D96" s="440" t="s">
        <v>461</v>
      </c>
      <c r="E96" s="438" t="s">
        <v>256</v>
      </c>
      <c r="F96" s="438" t="s">
        <v>257</v>
      </c>
      <c r="G96" s="439">
        <v>2310000</v>
      </c>
      <c r="H96" s="438" t="s">
        <v>264</v>
      </c>
      <c r="I96" s="442" t="s">
        <v>434</v>
      </c>
      <c r="J96" s="440" t="s">
        <v>435</v>
      </c>
      <c r="K96" s="443" t="s">
        <v>259</v>
      </c>
      <c r="L96" s="444"/>
      <c r="M96" s="444"/>
      <c r="N96" s="445"/>
      <c r="O96" s="445"/>
      <c r="P96" s="446">
        <v>940</v>
      </c>
      <c r="Q96" s="446"/>
      <c r="R96" s="446">
        <v>0</v>
      </c>
      <c r="S96" s="446">
        <v>40</v>
      </c>
      <c r="T96" s="446">
        <v>0</v>
      </c>
      <c r="U96" s="447"/>
    </row>
    <row r="97" spans="1:21" s="385" customFormat="1" ht="12.75">
      <c r="A97" s="396"/>
      <c r="B97" s="438" t="s">
        <v>255</v>
      </c>
      <c r="C97" s="439">
        <v>1029016</v>
      </c>
      <c r="D97" s="440" t="s">
        <v>265</v>
      </c>
      <c r="E97" s="438" t="s">
        <v>256</v>
      </c>
      <c r="F97" s="438" t="s">
        <v>257</v>
      </c>
      <c r="G97" s="439">
        <v>2310000</v>
      </c>
      <c r="H97" s="438" t="s">
        <v>266</v>
      </c>
      <c r="I97" s="442" t="s">
        <v>434</v>
      </c>
      <c r="J97" s="440" t="s">
        <v>435</v>
      </c>
      <c r="K97" s="443" t="s">
        <v>259</v>
      </c>
      <c r="L97" s="444"/>
      <c r="M97" s="444"/>
      <c r="N97" s="445"/>
      <c r="O97" s="445"/>
      <c r="P97" s="446">
        <v>790</v>
      </c>
      <c r="Q97" s="446"/>
      <c r="R97" s="446">
        <v>952</v>
      </c>
      <c r="S97" s="446">
        <v>2940</v>
      </c>
      <c r="T97" s="446">
        <v>1220</v>
      </c>
      <c r="U97" s="447"/>
    </row>
    <row r="98" spans="1:21" s="385" customFormat="1" ht="12.75">
      <c r="A98" s="396"/>
      <c r="B98" s="438" t="s">
        <v>255</v>
      </c>
      <c r="C98" s="439">
        <v>1029017</v>
      </c>
      <c r="D98" s="440" t="s">
        <v>267</v>
      </c>
      <c r="E98" s="438" t="s">
        <v>256</v>
      </c>
      <c r="F98" s="438" t="s">
        <v>257</v>
      </c>
      <c r="G98" s="439">
        <v>2310000</v>
      </c>
      <c r="H98" s="438" t="s">
        <v>268</v>
      </c>
      <c r="I98" s="442" t="s">
        <v>434</v>
      </c>
      <c r="J98" s="440" t="s">
        <v>435</v>
      </c>
      <c r="K98" s="443" t="s">
        <v>259</v>
      </c>
      <c r="L98" s="444"/>
      <c r="M98" s="444"/>
      <c r="N98" s="445"/>
      <c r="O98" s="445"/>
      <c r="P98" s="446">
        <v>760</v>
      </c>
      <c r="Q98" s="446"/>
      <c r="R98" s="446">
        <v>950</v>
      </c>
      <c r="S98" s="446">
        <v>0</v>
      </c>
      <c r="T98" s="446">
        <v>0</v>
      </c>
      <c r="U98" s="447"/>
    </row>
    <row r="99" spans="1:21" s="385" customFormat="1" ht="12.75">
      <c r="A99" s="396"/>
      <c r="B99" s="438" t="s">
        <v>255</v>
      </c>
      <c r="C99" s="439">
        <v>1029043</v>
      </c>
      <c r="D99" s="440" t="s">
        <v>474</v>
      </c>
      <c r="E99" s="438" t="s">
        <v>256</v>
      </c>
      <c r="F99" s="438" t="s">
        <v>257</v>
      </c>
      <c r="G99" s="439">
        <v>2310000</v>
      </c>
      <c r="H99" s="441" t="s">
        <v>269</v>
      </c>
      <c r="I99" s="442" t="s">
        <v>434</v>
      </c>
      <c r="J99" s="440" t="s">
        <v>435</v>
      </c>
      <c r="K99" s="443" t="s">
        <v>259</v>
      </c>
      <c r="L99" s="444"/>
      <c r="M99" s="444"/>
      <c r="N99" s="445"/>
      <c r="O99" s="445"/>
      <c r="P99" s="446">
        <v>750</v>
      </c>
      <c r="Q99" s="446"/>
      <c r="R99" s="446">
        <v>2902</v>
      </c>
      <c r="S99" s="446">
        <v>0</v>
      </c>
      <c r="T99" s="446">
        <v>0</v>
      </c>
      <c r="U99" s="447"/>
    </row>
    <row r="100" spans="1:21" s="385" customFormat="1" ht="12.75">
      <c r="A100" s="395"/>
      <c r="B100" s="438" t="s">
        <v>255</v>
      </c>
      <c r="C100" s="439">
        <v>1029021</v>
      </c>
      <c r="D100" s="440" t="s">
        <v>459</v>
      </c>
      <c r="E100" s="438" t="s">
        <v>256</v>
      </c>
      <c r="F100" s="438" t="s">
        <v>257</v>
      </c>
      <c r="G100" s="439">
        <v>2310000</v>
      </c>
      <c r="H100" s="438" t="s">
        <v>270</v>
      </c>
      <c r="I100" s="442" t="s">
        <v>434</v>
      </c>
      <c r="J100" s="440" t="s">
        <v>435</v>
      </c>
      <c r="K100" s="443" t="s">
        <v>259</v>
      </c>
      <c r="L100" s="473"/>
      <c r="M100" s="473"/>
      <c r="N100" s="474"/>
      <c r="O100" s="474"/>
      <c r="P100" s="446">
        <v>730</v>
      </c>
      <c r="Q100" s="446"/>
      <c r="R100" s="446">
        <v>50</v>
      </c>
      <c r="S100" s="446">
        <v>370</v>
      </c>
      <c r="T100" s="446">
        <v>0</v>
      </c>
      <c r="U100" s="475"/>
    </row>
    <row r="101" spans="1:21" s="385" customFormat="1" ht="12.75">
      <c r="A101" s="397"/>
      <c r="B101" s="438" t="s">
        <v>255</v>
      </c>
      <c r="C101" s="439">
        <v>1029039</v>
      </c>
      <c r="D101" s="440" t="s">
        <v>460</v>
      </c>
      <c r="E101" s="438" t="s">
        <v>256</v>
      </c>
      <c r="F101" s="438" t="s">
        <v>257</v>
      </c>
      <c r="G101" s="439">
        <v>2310000</v>
      </c>
      <c r="H101" s="438" t="s">
        <v>271</v>
      </c>
      <c r="I101" s="442" t="s">
        <v>434</v>
      </c>
      <c r="J101" s="440" t="s">
        <v>435</v>
      </c>
      <c r="K101" s="443" t="s">
        <v>259</v>
      </c>
      <c r="L101" s="444"/>
      <c r="M101" s="444"/>
      <c r="N101" s="445"/>
      <c r="O101" s="445"/>
      <c r="P101" s="446">
        <v>650</v>
      </c>
      <c r="Q101" s="446"/>
      <c r="R101" s="446">
        <v>520</v>
      </c>
      <c r="S101" s="446">
        <v>700</v>
      </c>
      <c r="T101" s="446">
        <v>530</v>
      </c>
      <c r="U101" s="475"/>
    </row>
    <row r="102" spans="1:21" s="385" customFormat="1" ht="12.75">
      <c r="A102" s="397"/>
      <c r="B102" s="438" t="s">
        <v>255</v>
      </c>
      <c r="C102" s="439">
        <v>1029024</v>
      </c>
      <c r="D102" s="440" t="s">
        <v>272</v>
      </c>
      <c r="E102" s="438" t="s">
        <v>256</v>
      </c>
      <c r="F102" s="438" t="s">
        <v>257</v>
      </c>
      <c r="G102" s="439">
        <v>2310000</v>
      </c>
      <c r="H102" s="438" t="s">
        <v>273</v>
      </c>
      <c r="I102" s="442" t="s">
        <v>434</v>
      </c>
      <c r="J102" s="440" t="s">
        <v>435</v>
      </c>
      <c r="K102" s="443" t="s">
        <v>259</v>
      </c>
      <c r="L102" s="476"/>
      <c r="M102" s="476"/>
      <c r="N102" s="472"/>
      <c r="O102" s="472"/>
      <c r="P102" s="446">
        <v>650</v>
      </c>
      <c r="Q102" s="446"/>
      <c r="R102" s="446">
        <v>345</v>
      </c>
      <c r="S102" s="446">
        <v>360</v>
      </c>
      <c r="T102" s="446">
        <v>0</v>
      </c>
      <c r="U102" s="475"/>
    </row>
    <row r="103" spans="1:21" s="385" customFormat="1" ht="12.75" customHeight="1">
      <c r="A103" s="396"/>
      <c r="B103" s="438" t="s">
        <v>255</v>
      </c>
      <c r="C103" s="439">
        <v>1029032</v>
      </c>
      <c r="D103" s="440" t="s">
        <v>452</v>
      </c>
      <c r="E103" s="438" t="s">
        <v>256</v>
      </c>
      <c r="F103" s="438" t="s">
        <v>257</v>
      </c>
      <c r="G103" s="439">
        <v>2310000</v>
      </c>
      <c r="H103" s="441">
        <v>1128</v>
      </c>
      <c r="I103" s="442" t="s">
        <v>434</v>
      </c>
      <c r="J103" s="440" t="s">
        <v>435</v>
      </c>
      <c r="K103" s="443" t="s">
        <v>259</v>
      </c>
      <c r="L103" s="477"/>
      <c r="M103" s="477"/>
      <c r="N103" s="477"/>
      <c r="O103" s="477"/>
      <c r="P103" s="446">
        <v>610</v>
      </c>
      <c r="Q103" s="446"/>
      <c r="R103" s="446">
        <v>50</v>
      </c>
      <c r="S103" s="446">
        <v>200</v>
      </c>
      <c r="T103" s="446">
        <v>0</v>
      </c>
      <c r="U103" s="475"/>
    </row>
    <row r="104" spans="1:21" s="385" customFormat="1" ht="12.75">
      <c r="A104" s="396"/>
      <c r="B104" s="438" t="s">
        <v>255</v>
      </c>
      <c r="C104" s="857" t="s">
        <v>470</v>
      </c>
      <c r="D104" s="440" t="s">
        <v>471</v>
      </c>
      <c r="E104" s="438" t="s">
        <v>256</v>
      </c>
      <c r="F104" s="438" t="s">
        <v>257</v>
      </c>
      <c r="G104" s="439">
        <v>2310000</v>
      </c>
      <c r="H104" s="438" t="s">
        <v>275</v>
      </c>
      <c r="I104" s="442" t="s">
        <v>434</v>
      </c>
      <c r="J104" s="440" t="s">
        <v>435</v>
      </c>
      <c r="K104" s="443" t="s">
        <v>259</v>
      </c>
      <c r="L104" s="477"/>
      <c r="M104" s="477"/>
      <c r="N104" s="477"/>
      <c r="O104" s="477"/>
      <c r="P104" s="446">
        <v>600</v>
      </c>
      <c r="Q104" s="446"/>
      <c r="R104" s="446">
        <v>0</v>
      </c>
      <c r="S104" s="446">
        <v>900</v>
      </c>
      <c r="T104" s="446">
        <v>0</v>
      </c>
      <c r="U104" s="475"/>
    </row>
    <row r="105" spans="1:21" s="385" customFormat="1" ht="12.75">
      <c r="A105" s="398"/>
      <c r="B105" s="438" t="s">
        <v>255</v>
      </c>
      <c r="C105" s="439">
        <v>1029010</v>
      </c>
      <c r="D105" s="440" t="s">
        <v>465</v>
      </c>
      <c r="E105" s="438" t="s">
        <v>256</v>
      </c>
      <c r="F105" s="438" t="s">
        <v>257</v>
      </c>
      <c r="G105" s="439">
        <v>2310000</v>
      </c>
      <c r="H105" s="438" t="s">
        <v>269</v>
      </c>
      <c r="I105" s="442" t="s">
        <v>434</v>
      </c>
      <c r="J105" s="440" t="s">
        <v>435</v>
      </c>
      <c r="K105" s="443" t="s">
        <v>259</v>
      </c>
      <c r="L105" s="477"/>
      <c r="M105" s="477"/>
      <c r="N105" s="477"/>
      <c r="O105" s="477"/>
      <c r="P105" s="446">
        <v>600</v>
      </c>
      <c r="Q105" s="446"/>
      <c r="R105" s="446">
        <v>207</v>
      </c>
      <c r="S105" s="446">
        <v>740</v>
      </c>
      <c r="T105" s="446">
        <v>125</v>
      </c>
      <c r="U105" s="475"/>
    </row>
    <row r="106" spans="1:21" ht="12.75">
      <c r="A106" s="399"/>
      <c r="B106" s="438" t="s">
        <v>255</v>
      </c>
      <c r="C106" s="439">
        <v>1029041</v>
      </c>
      <c r="D106" s="440" t="s">
        <v>433</v>
      </c>
      <c r="E106" s="438" t="s">
        <v>256</v>
      </c>
      <c r="F106" s="438" t="s">
        <v>257</v>
      </c>
      <c r="G106" s="439">
        <v>2310000</v>
      </c>
      <c r="H106" s="438" t="s">
        <v>269</v>
      </c>
      <c r="I106" s="442" t="s">
        <v>434</v>
      </c>
      <c r="J106" s="440" t="s">
        <v>435</v>
      </c>
      <c r="K106" s="443" t="s">
        <v>259</v>
      </c>
      <c r="L106" s="440"/>
      <c r="M106" s="440"/>
      <c r="N106" s="440"/>
      <c r="O106" s="440"/>
      <c r="P106" s="446">
        <v>530</v>
      </c>
      <c r="Q106" s="446"/>
      <c r="R106" s="446">
        <v>2060</v>
      </c>
      <c r="S106" s="446">
        <v>580</v>
      </c>
      <c r="T106" s="446">
        <v>580</v>
      </c>
      <c r="U106" s="475"/>
    </row>
    <row r="107" spans="1:21" ht="12.75">
      <c r="A107" s="399"/>
      <c r="B107" s="438" t="s">
        <v>255</v>
      </c>
      <c r="C107" s="439">
        <v>1029047</v>
      </c>
      <c r="D107" s="440" t="s">
        <v>462</v>
      </c>
      <c r="E107" s="438" t="s">
        <v>256</v>
      </c>
      <c r="F107" s="438" t="s">
        <v>257</v>
      </c>
      <c r="G107" s="439">
        <v>2310000</v>
      </c>
      <c r="H107" s="438" t="s">
        <v>276</v>
      </c>
      <c r="I107" s="442" t="s">
        <v>434</v>
      </c>
      <c r="J107" s="440" t="s">
        <v>435</v>
      </c>
      <c r="K107" s="443" t="s">
        <v>259</v>
      </c>
      <c r="L107" s="440"/>
      <c r="M107" s="440"/>
      <c r="N107" s="440"/>
      <c r="O107" s="440"/>
      <c r="P107" s="446">
        <v>510</v>
      </c>
      <c r="Q107" s="446"/>
      <c r="R107" s="446">
        <v>120</v>
      </c>
      <c r="S107" s="446">
        <v>0</v>
      </c>
      <c r="T107" s="446">
        <v>0</v>
      </c>
      <c r="U107" s="475"/>
    </row>
    <row r="108" spans="1:21" s="386" customFormat="1" ht="12.75">
      <c r="A108" s="400"/>
      <c r="B108" s="438" t="s">
        <v>255</v>
      </c>
      <c r="C108" s="439">
        <v>1029045</v>
      </c>
      <c r="D108" s="440" t="s">
        <v>477</v>
      </c>
      <c r="E108" s="438" t="s">
        <v>256</v>
      </c>
      <c r="F108" s="438" t="s">
        <v>257</v>
      </c>
      <c r="G108" s="439">
        <v>2310000</v>
      </c>
      <c r="H108" s="441">
        <v>1111</v>
      </c>
      <c r="I108" s="442" t="s">
        <v>434</v>
      </c>
      <c r="J108" s="440" t="s">
        <v>435</v>
      </c>
      <c r="K108" s="443" t="s">
        <v>259</v>
      </c>
      <c r="L108" s="478"/>
      <c r="M108" s="478"/>
      <c r="N108" s="478"/>
      <c r="O108" s="478"/>
      <c r="P108" s="446">
        <v>500</v>
      </c>
      <c r="Q108" s="446"/>
      <c r="R108" s="446">
        <v>0</v>
      </c>
      <c r="S108" s="446">
        <v>0</v>
      </c>
      <c r="T108" s="446">
        <v>1600</v>
      </c>
      <c r="U108" s="475"/>
    </row>
    <row r="109" spans="1:21" s="386" customFormat="1" ht="12.75">
      <c r="A109" s="400"/>
      <c r="B109" s="438" t="s">
        <v>255</v>
      </c>
      <c r="C109" s="439">
        <v>1029008</v>
      </c>
      <c r="D109" s="440" t="s">
        <v>446</v>
      </c>
      <c r="E109" s="438" t="s">
        <v>256</v>
      </c>
      <c r="F109" s="438" t="s">
        <v>257</v>
      </c>
      <c r="G109" s="439">
        <v>2310000</v>
      </c>
      <c r="H109" s="438" t="s">
        <v>277</v>
      </c>
      <c r="I109" s="442" t="s">
        <v>434</v>
      </c>
      <c r="J109" s="440" t="s">
        <v>435</v>
      </c>
      <c r="K109" s="443" t="s">
        <v>259</v>
      </c>
      <c r="L109" s="478"/>
      <c r="M109" s="478"/>
      <c r="N109" s="478"/>
      <c r="O109" s="478"/>
      <c r="P109" s="446">
        <v>500</v>
      </c>
      <c r="Q109" s="446"/>
      <c r="R109" s="446">
        <v>1010</v>
      </c>
      <c r="S109" s="446">
        <v>60</v>
      </c>
      <c r="T109" s="446">
        <v>203</v>
      </c>
      <c r="U109" s="475"/>
    </row>
    <row r="110" spans="1:21" s="386" customFormat="1" ht="12.75">
      <c r="A110" s="400"/>
      <c r="B110" s="438" t="s">
        <v>255</v>
      </c>
      <c r="C110" s="439">
        <v>1029003</v>
      </c>
      <c r="D110" s="440" t="s">
        <v>457</v>
      </c>
      <c r="E110" s="438" t="s">
        <v>256</v>
      </c>
      <c r="F110" s="438" t="s">
        <v>257</v>
      </c>
      <c r="G110" s="439">
        <v>2310000</v>
      </c>
      <c r="H110" s="438" t="s">
        <v>262</v>
      </c>
      <c r="I110" s="442" t="s">
        <v>434</v>
      </c>
      <c r="J110" s="440" t="s">
        <v>435</v>
      </c>
      <c r="K110" s="443" t="s">
        <v>259</v>
      </c>
      <c r="L110" s="478"/>
      <c r="M110" s="478"/>
      <c r="N110" s="478"/>
      <c r="O110" s="478"/>
      <c r="P110" s="446">
        <v>470</v>
      </c>
      <c r="Q110" s="446"/>
      <c r="R110" s="446">
        <v>0</v>
      </c>
      <c r="S110" s="446">
        <v>716</v>
      </c>
      <c r="T110" s="446">
        <v>500</v>
      </c>
      <c r="U110" s="475"/>
    </row>
    <row r="111" spans="1:21" ht="12.75" customHeight="1">
      <c r="A111" s="399"/>
      <c r="B111" s="438" t="s">
        <v>255</v>
      </c>
      <c r="C111" s="439">
        <v>1029025</v>
      </c>
      <c r="D111" s="440" t="s">
        <v>455</v>
      </c>
      <c r="E111" s="438" t="s">
        <v>256</v>
      </c>
      <c r="F111" s="438" t="s">
        <v>257</v>
      </c>
      <c r="G111" s="439">
        <v>2310000</v>
      </c>
      <c r="H111" s="438" t="s">
        <v>456</v>
      </c>
      <c r="I111" s="442" t="s">
        <v>434</v>
      </c>
      <c r="J111" s="440" t="s">
        <v>435</v>
      </c>
      <c r="K111" s="443" t="s">
        <v>259</v>
      </c>
      <c r="L111" s="440"/>
      <c r="M111" s="440"/>
      <c r="N111" s="440"/>
      <c r="O111" s="440"/>
      <c r="P111" s="446">
        <v>430</v>
      </c>
      <c r="Q111" s="446"/>
      <c r="R111" s="446">
        <v>0</v>
      </c>
      <c r="S111" s="446">
        <v>0</v>
      </c>
      <c r="T111" s="446">
        <v>0</v>
      </c>
      <c r="U111" s="475"/>
    </row>
    <row r="112" spans="1:21" ht="12.75">
      <c r="A112" s="399"/>
      <c r="B112" s="438" t="s">
        <v>255</v>
      </c>
      <c r="C112" s="439">
        <v>1029026</v>
      </c>
      <c r="D112" s="440" t="s">
        <v>448</v>
      </c>
      <c r="E112" s="438" t="s">
        <v>256</v>
      </c>
      <c r="F112" s="438" t="s">
        <v>257</v>
      </c>
      <c r="G112" s="439">
        <v>2310000</v>
      </c>
      <c r="H112" s="438" t="s">
        <v>95</v>
      </c>
      <c r="I112" s="442" t="s">
        <v>434</v>
      </c>
      <c r="J112" s="440" t="s">
        <v>435</v>
      </c>
      <c r="K112" s="443" t="s">
        <v>259</v>
      </c>
      <c r="L112" s="440"/>
      <c r="M112" s="440"/>
      <c r="N112" s="440"/>
      <c r="O112" s="440"/>
      <c r="P112" s="446">
        <v>410</v>
      </c>
      <c r="Q112" s="446"/>
      <c r="R112" s="446">
        <v>660</v>
      </c>
      <c r="S112" s="446">
        <v>220</v>
      </c>
      <c r="T112" s="446">
        <v>0</v>
      </c>
      <c r="U112" s="475"/>
    </row>
    <row r="113" spans="1:21" ht="12.75">
      <c r="A113" s="401"/>
      <c r="B113" s="438" t="s">
        <v>255</v>
      </c>
      <c r="C113" s="439">
        <v>1029012</v>
      </c>
      <c r="D113" s="440" t="s">
        <v>278</v>
      </c>
      <c r="E113" s="438" t="s">
        <v>256</v>
      </c>
      <c r="F113" s="438" t="s">
        <v>257</v>
      </c>
      <c r="G113" s="439">
        <v>2310000</v>
      </c>
      <c r="H113" s="438" t="s">
        <v>279</v>
      </c>
      <c r="I113" s="442" t="s">
        <v>434</v>
      </c>
      <c r="J113" s="440" t="s">
        <v>435</v>
      </c>
      <c r="K113" s="443" t="s">
        <v>259</v>
      </c>
      <c r="L113" s="440"/>
      <c r="M113" s="440"/>
      <c r="N113" s="440"/>
      <c r="O113" s="440"/>
      <c r="P113" s="446">
        <v>330</v>
      </c>
      <c r="Q113" s="446"/>
      <c r="R113" s="446">
        <v>400</v>
      </c>
      <c r="S113" s="446">
        <v>400</v>
      </c>
      <c r="T113" s="446">
        <v>266</v>
      </c>
      <c r="U113" s="475"/>
    </row>
    <row r="114" spans="1:21" ht="12.75">
      <c r="A114" s="401"/>
      <c r="B114" s="438" t="s">
        <v>255</v>
      </c>
      <c r="C114" s="439">
        <v>1029034</v>
      </c>
      <c r="D114" s="440" t="s">
        <v>280</v>
      </c>
      <c r="E114" s="438" t="s">
        <v>256</v>
      </c>
      <c r="F114" s="438" t="s">
        <v>257</v>
      </c>
      <c r="G114" s="439">
        <v>2310000</v>
      </c>
      <c r="H114" s="438" t="s">
        <v>281</v>
      </c>
      <c r="I114" s="442" t="s">
        <v>434</v>
      </c>
      <c r="J114" s="440" t="s">
        <v>435</v>
      </c>
      <c r="K114" s="443" t="s">
        <v>259</v>
      </c>
      <c r="L114" s="440"/>
      <c r="M114" s="440"/>
      <c r="N114" s="440"/>
      <c r="O114" s="440"/>
      <c r="P114" s="446">
        <v>300</v>
      </c>
      <c r="Q114" s="446"/>
      <c r="R114" s="446">
        <v>300</v>
      </c>
      <c r="S114" s="446">
        <v>900</v>
      </c>
      <c r="T114" s="446">
        <v>0</v>
      </c>
      <c r="U114" s="475"/>
    </row>
    <row r="115" spans="1:21" ht="12.75">
      <c r="A115" s="401"/>
      <c r="B115" s="438" t="s">
        <v>255</v>
      </c>
      <c r="C115" s="439">
        <v>1029044</v>
      </c>
      <c r="D115" s="440" t="s">
        <v>475</v>
      </c>
      <c r="E115" s="438" t="s">
        <v>256</v>
      </c>
      <c r="F115" s="438" t="s">
        <v>257</v>
      </c>
      <c r="G115" s="439">
        <v>2310000</v>
      </c>
      <c r="H115" s="438" t="s">
        <v>262</v>
      </c>
      <c r="I115" s="442" t="s">
        <v>434</v>
      </c>
      <c r="J115" s="440" t="s">
        <v>435</v>
      </c>
      <c r="K115" s="443" t="s">
        <v>259</v>
      </c>
      <c r="L115" s="440"/>
      <c r="M115" s="440"/>
      <c r="N115" s="440"/>
      <c r="O115" s="440"/>
      <c r="P115" s="446">
        <v>300</v>
      </c>
      <c r="Q115" s="446"/>
      <c r="R115" s="446">
        <v>336</v>
      </c>
      <c r="S115" s="446">
        <v>164</v>
      </c>
      <c r="T115" s="446">
        <v>164</v>
      </c>
      <c r="U115" s="475"/>
    </row>
    <row r="116" spans="1:21" ht="12.75">
      <c r="A116" s="401"/>
      <c r="B116" s="438" t="s">
        <v>255</v>
      </c>
      <c r="C116" s="439">
        <v>1029048</v>
      </c>
      <c r="D116" s="440" t="s">
        <v>478</v>
      </c>
      <c r="E116" s="438" t="s">
        <v>256</v>
      </c>
      <c r="F116" s="438" t="s">
        <v>257</v>
      </c>
      <c r="G116" s="439">
        <v>2310000</v>
      </c>
      <c r="H116" s="441" t="s">
        <v>269</v>
      </c>
      <c r="I116" s="442" t="s">
        <v>434</v>
      </c>
      <c r="J116" s="440" t="s">
        <v>435</v>
      </c>
      <c r="K116" s="443" t="s">
        <v>259</v>
      </c>
      <c r="L116" s="440"/>
      <c r="M116" s="440"/>
      <c r="N116" s="440"/>
      <c r="O116" s="440"/>
      <c r="P116" s="446">
        <v>230</v>
      </c>
      <c r="Q116" s="446"/>
      <c r="R116" s="446">
        <v>1100</v>
      </c>
      <c r="S116" s="446">
        <v>200</v>
      </c>
      <c r="T116" s="446">
        <v>400</v>
      </c>
      <c r="U116" s="475"/>
    </row>
    <row r="117" spans="1:21" ht="12.75">
      <c r="A117" s="401"/>
      <c r="B117" s="438" t="s">
        <v>255</v>
      </c>
      <c r="C117" s="439">
        <v>1029029</v>
      </c>
      <c r="D117" s="440" t="s">
        <v>463</v>
      </c>
      <c r="E117" s="438" t="s">
        <v>256</v>
      </c>
      <c r="F117" s="438" t="s">
        <v>257</v>
      </c>
      <c r="G117" s="439">
        <v>2310000</v>
      </c>
      <c r="H117" s="438" t="s">
        <v>282</v>
      </c>
      <c r="I117" s="442" t="s">
        <v>434</v>
      </c>
      <c r="J117" s="440" t="s">
        <v>435</v>
      </c>
      <c r="K117" s="443" t="s">
        <v>259</v>
      </c>
      <c r="L117" s="440"/>
      <c r="M117" s="440"/>
      <c r="N117" s="440"/>
      <c r="O117" s="440"/>
      <c r="P117" s="446">
        <v>200</v>
      </c>
      <c r="Q117" s="446"/>
      <c r="R117" s="446">
        <v>150</v>
      </c>
      <c r="S117" s="446">
        <v>770</v>
      </c>
      <c r="T117" s="446">
        <v>520</v>
      </c>
      <c r="U117" s="475"/>
    </row>
    <row r="118" spans="1:21" ht="12.75">
      <c r="A118" s="401"/>
      <c r="B118" s="438" t="s">
        <v>255</v>
      </c>
      <c r="C118" s="857" t="s">
        <v>473</v>
      </c>
      <c r="D118" s="440" t="s">
        <v>283</v>
      </c>
      <c r="E118" s="438" t="s">
        <v>256</v>
      </c>
      <c r="F118" s="438" t="s">
        <v>257</v>
      </c>
      <c r="G118" s="439">
        <v>2310000</v>
      </c>
      <c r="H118" s="438" t="s">
        <v>284</v>
      </c>
      <c r="I118" s="442" t="s">
        <v>434</v>
      </c>
      <c r="J118" s="440" t="s">
        <v>435</v>
      </c>
      <c r="K118" s="443" t="s">
        <v>259</v>
      </c>
      <c r="L118" s="440"/>
      <c r="M118" s="440"/>
      <c r="N118" s="440"/>
      <c r="O118" s="440"/>
      <c r="P118" s="446">
        <v>120</v>
      </c>
      <c r="Q118" s="446"/>
      <c r="R118" s="446">
        <v>120</v>
      </c>
      <c r="S118" s="446">
        <v>240</v>
      </c>
      <c r="T118" s="446">
        <v>240</v>
      </c>
      <c r="U118" s="475"/>
    </row>
    <row r="119" spans="1:21" ht="12.75">
      <c r="A119" s="401"/>
      <c r="B119" s="438" t="s">
        <v>255</v>
      </c>
      <c r="C119" s="857" t="s">
        <v>489</v>
      </c>
      <c r="D119" s="440" t="s">
        <v>488</v>
      </c>
      <c r="E119" s="438" t="s">
        <v>256</v>
      </c>
      <c r="F119" s="438" t="s">
        <v>257</v>
      </c>
      <c r="G119" s="439">
        <v>2310000</v>
      </c>
      <c r="H119" s="438" t="s">
        <v>263</v>
      </c>
      <c r="I119" s="442" t="s">
        <v>434</v>
      </c>
      <c r="J119" s="440" t="s">
        <v>435</v>
      </c>
      <c r="K119" s="443" t="s">
        <v>259</v>
      </c>
      <c r="L119" s="440"/>
      <c r="M119" s="440"/>
      <c r="N119" s="440"/>
      <c r="O119" s="440"/>
      <c r="P119" s="446"/>
      <c r="Q119" s="446"/>
      <c r="R119" s="446">
        <v>0</v>
      </c>
      <c r="S119" s="446">
        <v>900</v>
      </c>
      <c r="T119" s="446">
        <v>0</v>
      </c>
      <c r="U119" s="475"/>
    </row>
    <row r="120" spans="1:21" ht="12.75" customHeight="1">
      <c r="A120" s="399"/>
      <c r="B120" s="438" t="s">
        <v>255</v>
      </c>
      <c r="C120" s="439">
        <v>1029046</v>
      </c>
      <c r="D120" s="440" t="s">
        <v>453</v>
      </c>
      <c r="E120" s="438" t="s">
        <v>256</v>
      </c>
      <c r="F120" s="438" t="s">
        <v>257</v>
      </c>
      <c r="G120" s="439">
        <v>2310000</v>
      </c>
      <c r="H120" s="441">
        <v>1515</v>
      </c>
      <c r="I120" s="442" t="s">
        <v>434</v>
      </c>
      <c r="J120" s="440" t="s">
        <v>435</v>
      </c>
      <c r="K120" s="443" t="s">
        <v>259</v>
      </c>
      <c r="L120" s="440"/>
      <c r="M120" s="440"/>
      <c r="N120" s="440"/>
      <c r="O120" s="440"/>
      <c r="P120" s="446">
        <v>120</v>
      </c>
      <c r="Q120" s="446"/>
      <c r="R120" s="446">
        <v>280</v>
      </c>
      <c r="S120" s="446">
        <v>900</v>
      </c>
      <c r="T120" s="446">
        <v>0</v>
      </c>
      <c r="U120" s="475"/>
    </row>
    <row r="121" spans="1:24" ht="13.5" thickBot="1">
      <c r="A121" s="407"/>
      <c r="B121" s="858" t="s">
        <v>255</v>
      </c>
      <c r="C121" s="859">
        <v>1029014</v>
      </c>
      <c r="D121" s="479" t="s">
        <v>464</v>
      </c>
      <c r="E121" s="858" t="s">
        <v>256</v>
      </c>
      <c r="F121" s="858" t="s">
        <v>257</v>
      </c>
      <c r="G121" s="859">
        <v>2310000</v>
      </c>
      <c r="H121" s="863" t="s">
        <v>285</v>
      </c>
      <c r="I121" s="860" t="s">
        <v>434</v>
      </c>
      <c r="J121" s="479" t="s">
        <v>435</v>
      </c>
      <c r="K121" s="465" t="s">
        <v>259</v>
      </c>
      <c r="L121" s="479"/>
      <c r="M121" s="479"/>
      <c r="N121" s="479"/>
      <c r="O121" s="479"/>
      <c r="P121" s="468">
        <v>100</v>
      </c>
      <c r="Q121" s="468"/>
      <c r="R121" s="468">
        <v>0</v>
      </c>
      <c r="S121" s="468">
        <v>0</v>
      </c>
      <c r="T121" s="468">
        <v>0</v>
      </c>
      <c r="U121" s="425"/>
      <c r="V121" s="387"/>
      <c r="W121" s="387"/>
      <c r="X121" s="387"/>
    </row>
    <row r="122" spans="1:24" ht="12.75">
      <c r="A122" s="409"/>
      <c r="B122" s="428" t="s">
        <v>255</v>
      </c>
      <c r="C122" s="429">
        <v>1029037</v>
      </c>
      <c r="D122" s="430" t="s">
        <v>466</v>
      </c>
      <c r="E122" s="428" t="s">
        <v>256</v>
      </c>
      <c r="F122" s="428" t="s">
        <v>257</v>
      </c>
      <c r="G122" s="429">
        <v>2300000</v>
      </c>
      <c r="H122" s="428" t="s">
        <v>276</v>
      </c>
      <c r="I122" s="431" t="s">
        <v>260</v>
      </c>
      <c r="J122" s="430" t="s">
        <v>479</v>
      </c>
      <c r="K122" s="432" t="s">
        <v>259</v>
      </c>
      <c r="L122" s="430"/>
      <c r="M122" s="430"/>
      <c r="N122" s="430"/>
      <c r="O122" s="430"/>
      <c r="P122" s="436">
        <v>3400</v>
      </c>
      <c r="Q122" s="436"/>
      <c r="R122" s="436">
        <v>0</v>
      </c>
      <c r="S122" s="436">
        <v>0</v>
      </c>
      <c r="T122" s="436">
        <v>0</v>
      </c>
      <c r="U122" s="424"/>
      <c r="V122" s="387"/>
      <c r="W122" s="387"/>
      <c r="X122" s="387"/>
    </row>
    <row r="123" spans="1:24" ht="12.75">
      <c r="A123" s="410"/>
      <c r="B123" s="438" t="s">
        <v>255</v>
      </c>
      <c r="C123" s="439">
        <v>1029011</v>
      </c>
      <c r="D123" s="440" t="s">
        <v>445</v>
      </c>
      <c r="E123" s="438" t="s">
        <v>256</v>
      </c>
      <c r="F123" s="438" t="s">
        <v>257</v>
      </c>
      <c r="G123" s="439">
        <v>2300000</v>
      </c>
      <c r="H123" s="438" t="s">
        <v>269</v>
      </c>
      <c r="I123" s="442" t="s">
        <v>260</v>
      </c>
      <c r="J123" s="440" t="s">
        <v>479</v>
      </c>
      <c r="K123" s="443" t="s">
        <v>259</v>
      </c>
      <c r="L123" s="440"/>
      <c r="M123" s="440"/>
      <c r="N123" s="440"/>
      <c r="O123" s="440"/>
      <c r="P123" s="446">
        <v>500</v>
      </c>
      <c r="Q123" s="446"/>
      <c r="R123" s="446">
        <v>0</v>
      </c>
      <c r="S123" s="446">
        <v>0</v>
      </c>
      <c r="T123" s="446">
        <v>0</v>
      </c>
      <c r="U123" s="475"/>
      <c r="V123" s="387"/>
      <c r="W123" s="387"/>
      <c r="X123" s="387"/>
    </row>
    <row r="124" spans="1:24" ht="12.75">
      <c r="A124" s="410"/>
      <c r="B124" s="438" t="s">
        <v>255</v>
      </c>
      <c r="C124" s="439">
        <v>1029043</v>
      </c>
      <c r="D124" s="440" t="s">
        <v>474</v>
      </c>
      <c r="E124" s="438" t="s">
        <v>256</v>
      </c>
      <c r="F124" s="438" t="s">
        <v>257</v>
      </c>
      <c r="G124" s="439">
        <v>2300000</v>
      </c>
      <c r="H124" s="441" t="s">
        <v>269</v>
      </c>
      <c r="I124" s="442" t="s">
        <v>260</v>
      </c>
      <c r="J124" s="440" t="s">
        <v>479</v>
      </c>
      <c r="K124" s="443" t="s">
        <v>259</v>
      </c>
      <c r="L124" s="440"/>
      <c r="M124" s="440"/>
      <c r="N124" s="440"/>
      <c r="O124" s="440"/>
      <c r="P124" s="446">
        <v>500</v>
      </c>
      <c r="Q124" s="446"/>
      <c r="R124" s="446">
        <v>0</v>
      </c>
      <c r="S124" s="446">
        <v>0</v>
      </c>
      <c r="T124" s="446">
        <v>0</v>
      </c>
      <c r="U124" s="475"/>
      <c r="V124" s="387"/>
      <c r="W124" s="387"/>
      <c r="X124" s="387"/>
    </row>
    <row r="125" spans="1:24" ht="12.75">
      <c r="A125" s="410"/>
      <c r="B125" s="438" t="s">
        <v>255</v>
      </c>
      <c r="C125" s="439">
        <v>1029015</v>
      </c>
      <c r="D125" s="440" t="s">
        <v>454</v>
      </c>
      <c r="E125" s="438" t="s">
        <v>256</v>
      </c>
      <c r="F125" s="438" t="s">
        <v>257</v>
      </c>
      <c r="G125" s="439">
        <v>2300000</v>
      </c>
      <c r="H125" s="438" t="s">
        <v>262</v>
      </c>
      <c r="I125" s="442" t="s">
        <v>260</v>
      </c>
      <c r="J125" s="440" t="s">
        <v>479</v>
      </c>
      <c r="K125" s="443" t="s">
        <v>259</v>
      </c>
      <c r="L125" s="440"/>
      <c r="M125" s="440"/>
      <c r="N125" s="440"/>
      <c r="O125" s="440"/>
      <c r="P125" s="446">
        <v>0</v>
      </c>
      <c r="Q125" s="446"/>
      <c r="R125" s="446">
        <v>5000</v>
      </c>
      <c r="S125" s="446">
        <v>0</v>
      </c>
      <c r="T125" s="446">
        <v>0</v>
      </c>
      <c r="U125" s="475"/>
      <c r="V125" s="387"/>
      <c r="W125" s="387"/>
      <c r="X125" s="387"/>
    </row>
    <row r="126" spans="1:24" ht="12.75">
      <c r="A126" s="410"/>
      <c r="B126" s="438" t="s">
        <v>484</v>
      </c>
      <c r="C126" s="439">
        <v>1029017</v>
      </c>
      <c r="D126" s="440" t="s">
        <v>487</v>
      </c>
      <c r="E126" s="438" t="s">
        <v>256</v>
      </c>
      <c r="F126" s="438" t="s">
        <v>257</v>
      </c>
      <c r="G126" s="439">
        <v>230000</v>
      </c>
      <c r="H126" s="438" t="s">
        <v>268</v>
      </c>
      <c r="I126" s="442" t="s">
        <v>260</v>
      </c>
      <c r="J126" s="440" t="s">
        <v>479</v>
      </c>
      <c r="K126" s="443" t="s">
        <v>259</v>
      </c>
      <c r="L126" s="440"/>
      <c r="M126" s="440"/>
      <c r="N126" s="440"/>
      <c r="O126" s="440"/>
      <c r="P126" s="446">
        <v>0</v>
      </c>
      <c r="Q126" s="446"/>
      <c r="R126" s="446">
        <v>140</v>
      </c>
      <c r="S126" s="446">
        <v>0</v>
      </c>
      <c r="T126" s="446">
        <v>0</v>
      </c>
      <c r="U126" s="475"/>
      <c r="V126" s="387"/>
      <c r="W126" s="387"/>
      <c r="X126" s="387"/>
    </row>
    <row r="127" spans="1:24" ht="13.5" thickBot="1">
      <c r="A127" s="411"/>
      <c r="B127" s="448" t="s">
        <v>485</v>
      </c>
      <c r="C127" s="449">
        <v>1029027</v>
      </c>
      <c r="D127" s="450" t="s">
        <v>447</v>
      </c>
      <c r="E127" s="448" t="s">
        <v>256</v>
      </c>
      <c r="F127" s="448" t="s">
        <v>257</v>
      </c>
      <c r="G127" s="449">
        <v>2300000</v>
      </c>
      <c r="H127" s="448" t="s">
        <v>96</v>
      </c>
      <c r="I127" s="451" t="s">
        <v>260</v>
      </c>
      <c r="J127" s="450" t="s">
        <v>479</v>
      </c>
      <c r="K127" s="452" t="s">
        <v>259</v>
      </c>
      <c r="L127" s="450"/>
      <c r="M127" s="450"/>
      <c r="N127" s="450"/>
      <c r="O127" s="450"/>
      <c r="P127" s="455">
        <v>110</v>
      </c>
      <c r="Q127" s="455"/>
      <c r="R127" s="455">
        <v>0</v>
      </c>
      <c r="S127" s="455">
        <v>0</v>
      </c>
      <c r="T127" s="455">
        <v>0</v>
      </c>
      <c r="U127" s="480"/>
      <c r="V127" s="387"/>
      <c r="W127" s="387"/>
      <c r="X127" s="387"/>
    </row>
    <row r="128" spans="1:24" ht="13.5" thickBot="1">
      <c r="A128" s="408"/>
      <c r="B128" s="864" t="s">
        <v>486</v>
      </c>
      <c r="C128" s="865">
        <v>1029015</v>
      </c>
      <c r="D128" s="482" t="s">
        <v>454</v>
      </c>
      <c r="E128" s="864" t="s">
        <v>256</v>
      </c>
      <c r="F128" s="864" t="s">
        <v>257</v>
      </c>
      <c r="G128" s="865">
        <v>2300000</v>
      </c>
      <c r="H128" s="864" t="s">
        <v>262</v>
      </c>
      <c r="I128" s="866" t="s">
        <v>287</v>
      </c>
      <c r="J128" s="482" t="s">
        <v>480</v>
      </c>
      <c r="K128" s="481" t="s">
        <v>259</v>
      </c>
      <c r="L128" s="482"/>
      <c r="M128" s="482"/>
      <c r="N128" s="482"/>
      <c r="O128" s="482"/>
      <c r="P128" s="483">
        <v>0</v>
      </c>
      <c r="Q128" s="483"/>
      <c r="R128" s="484">
        <v>107228</v>
      </c>
      <c r="S128" s="484">
        <v>100000</v>
      </c>
      <c r="T128" s="484">
        <v>70000</v>
      </c>
      <c r="U128" s="485"/>
      <c r="V128" s="387"/>
      <c r="W128" s="387"/>
      <c r="X128" s="387"/>
    </row>
    <row r="129" spans="1:24" ht="12.75" customHeight="1">
      <c r="A129" s="404"/>
      <c r="B129" s="428" t="s">
        <v>255</v>
      </c>
      <c r="C129" s="429">
        <v>1029011</v>
      </c>
      <c r="D129" s="430" t="s">
        <v>445</v>
      </c>
      <c r="E129" s="428" t="s">
        <v>256</v>
      </c>
      <c r="F129" s="428" t="s">
        <v>257</v>
      </c>
      <c r="G129" s="429">
        <v>2310000</v>
      </c>
      <c r="H129" s="428" t="s">
        <v>269</v>
      </c>
      <c r="I129" s="431" t="s">
        <v>261</v>
      </c>
      <c r="J129" s="430" t="s">
        <v>440</v>
      </c>
      <c r="K129" s="432" t="s">
        <v>259</v>
      </c>
      <c r="L129" s="430"/>
      <c r="M129" s="430"/>
      <c r="N129" s="430"/>
      <c r="O129" s="430"/>
      <c r="P129" s="436">
        <v>16430</v>
      </c>
      <c r="Q129" s="436"/>
      <c r="R129" s="436">
        <v>0</v>
      </c>
      <c r="S129" s="486">
        <v>0</v>
      </c>
      <c r="T129" s="486">
        <v>0</v>
      </c>
      <c r="U129" s="424"/>
      <c r="V129" s="387"/>
      <c r="W129" s="387"/>
      <c r="X129" s="387"/>
    </row>
    <row r="130" spans="1:21" ht="12.75">
      <c r="A130" s="405"/>
      <c r="B130" s="438" t="s">
        <v>255</v>
      </c>
      <c r="C130" s="439">
        <v>1029003</v>
      </c>
      <c r="D130" s="440" t="s">
        <v>457</v>
      </c>
      <c r="E130" s="438" t="s">
        <v>256</v>
      </c>
      <c r="F130" s="438" t="s">
        <v>257</v>
      </c>
      <c r="G130" s="439">
        <v>2310000</v>
      </c>
      <c r="H130" s="438" t="s">
        <v>262</v>
      </c>
      <c r="I130" s="442" t="s">
        <v>261</v>
      </c>
      <c r="J130" s="440" t="s">
        <v>440</v>
      </c>
      <c r="K130" s="443" t="s">
        <v>259</v>
      </c>
      <c r="L130" s="440"/>
      <c r="M130" s="440"/>
      <c r="N130" s="440"/>
      <c r="O130" s="440"/>
      <c r="P130" s="446">
        <v>3500</v>
      </c>
      <c r="Q130" s="446"/>
      <c r="R130" s="446">
        <v>11200</v>
      </c>
      <c r="S130" s="446">
        <v>0</v>
      </c>
      <c r="T130" s="446">
        <v>0</v>
      </c>
      <c r="U130" s="475"/>
    </row>
    <row r="131" spans="1:21" ht="12.75">
      <c r="A131" s="405"/>
      <c r="B131" s="438" t="s">
        <v>255</v>
      </c>
      <c r="C131" s="439">
        <v>1029027</v>
      </c>
      <c r="D131" s="440" t="s">
        <v>447</v>
      </c>
      <c r="E131" s="438" t="s">
        <v>256</v>
      </c>
      <c r="F131" s="438" t="s">
        <v>257</v>
      </c>
      <c r="G131" s="439">
        <v>2310000</v>
      </c>
      <c r="H131" s="438" t="s">
        <v>96</v>
      </c>
      <c r="I131" s="442" t="s">
        <v>261</v>
      </c>
      <c r="J131" s="440" t="s">
        <v>440</v>
      </c>
      <c r="K131" s="443" t="s">
        <v>259</v>
      </c>
      <c r="L131" s="440"/>
      <c r="M131" s="440"/>
      <c r="N131" s="440"/>
      <c r="O131" s="440"/>
      <c r="P131" s="446">
        <v>3125</v>
      </c>
      <c r="Q131" s="446"/>
      <c r="R131" s="446">
        <v>0</v>
      </c>
      <c r="S131" s="446">
        <v>0</v>
      </c>
      <c r="T131" s="446">
        <v>0</v>
      </c>
      <c r="U131" s="475"/>
    </row>
    <row r="132" spans="1:21" ht="12.75">
      <c r="A132" s="405"/>
      <c r="B132" s="438" t="s">
        <v>255</v>
      </c>
      <c r="C132" s="439">
        <v>1029008</v>
      </c>
      <c r="D132" s="440" t="s">
        <v>446</v>
      </c>
      <c r="E132" s="438" t="s">
        <v>256</v>
      </c>
      <c r="F132" s="438" t="s">
        <v>257</v>
      </c>
      <c r="G132" s="439">
        <v>2310000</v>
      </c>
      <c r="H132" s="438" t="s">
        <v>277</v>
      </c>
      <c r="I132" s="442" t="s">
        <v>261</v>
      </c>
      <c r="J132" s="440" t="s">
        <v>440</v>
      </c>
      <c r="K132" s="443" t="s">
        <v>259</v>
      </c>
      <c r="L132" s="440"/>
      <c r="M132" s="440"/>
      <c r="N132" s="440"/>
      <c r="O132" s="440"/>
      <c r="P132" s="446">
        <v>2140</v>
      </c>
      <c r="Q132" s="446"/>
      <c r="R132" s="446">
        <v>0</v>
      </c>
      <c r="S132" s="446">
        <v>0</v>
      </c>
      <c r="T132" s="446">
        <v>0</v>
      </c>
      <c r="U132" s="475"/>
    </row>
    <row r="133" spans="1:21" ht="12.75">
      <c r="A133" s="405"/>
      <c r="B133" s="438" t="s">
        <v>255</v>
      </c>
      <c r="C133" s="439">
        <v>1029041</v>
      </c>
      <c r="D133" s="440" t="s">
        <v>433</v>
      </c>
      <c r="E133" s="438" t="s">
        <v>256</v>
      </c>
      <c r="F133" s="438" t="s">
        <v>257</v>
      </c>
      <c r="G133" s="439">
        <v>2310000</v>
      </c>
      <c r="H133" s="438" t="s">
        <v>269</v>
      </c>
      <c r="I133" s="442" t="s">
        <v>261</v>
      </c>
      <c r="J133" s="440" t="s">
        <v>440</v>
      </c>
      <c r="K133" s="443" t="s">
        <v>259</v>
      </c>
      <c r="L133" s="440"/>
      <c r="M133" s="440"/>
      <c r="N133" s="440"/>
      <c r="O133" s="440"/>
      <c r="P133" s="446">
        <v>1620</v>
      </c>
      <c r="Q133" s="446"/>
      <c r="R133" s="446">
        <v>0</v>
      </c>
      <c r="S133" s="446">
        <v>0</v>
      </c>
      <c r="T133" s="446">
        <v>0</v>
      </c>
      <c r="U133" s="475"/>
    </row>
    <row r="134" spans="1:21" ht="12.75">
      <c r="A134" s="405"/>
      <c r="B134" s="438" t="s">
        <v>255</v>
      </c>
      <c r="C134" s="439">
        <v>1029040</v>
      </c>
      <c r="D134" s="440" t="s">
        <v>469</v>
      </c>
      <c r="E134" s="438" t="s">
        <v>256</v>
      </c>
      <c r="F134" s="438" t="s">
        <v>257</v>
      </c>
      <c r="G134" s="439">
        <v>2310000</v>
      </c>
      <c r="H134" s="438" t="s">
        <v>277</v>
      </c>
      <c r="I134" s="442" t="s">
        <v>261</v>
      </c>
      <c r="J134" s="440" t="s">
        <v>440</v>
      </c>
      <c r="K134" s="443" t="s">
        <v>259</v>
      </c>
      <c r="L134" s="440"/>
      <c r="M134" s="440"/>
      <c r="N134" s="440"/>
      <c r="O134" s="440"/>
      <c r="P134" s="446">
        <v>1500</v>
      </c>
      <c r="Q134" s="446"/>
      <c r="R134" s="446">
        <v>0</v>
      </c>
      <c r="S134" s="446">
        <v>0</v>
      </c>
      <c r="T134" s="446">
        <v>0</v>
      </c>
      <c r="U134" s="475"/>
    </row>
    <row r="135" spans="1:21" ht="12.75">
      <c r="A135" s="405"/>
      <c r="B135" s="438" t="s">
        <v>255</v>
      </c>
      <c r="C135" s="439">
        <v>1029048</v>
      </c>
      <c r="D135" s="440" t="s">
        <v>478</v>
      </c>
      <c r="E135" s="438" t="s">
        <v>256</v>
      </c>
      <c r="F135" s="438" t="s">
        <v>257</v>
      </c>
      <c r="G135" s="439">
        <v>2310000</v>
      </c>
      <c r="H135" s="441" t="s">
        <v>269</v>
      </c>
      <c r="I135" s="442" t="s">
        <v>261</v>
      </c>
      <c r="J135" s="440" t="s">
        <v>440</v>
      </c>
      <c r="K135" s="443" t="s">
        <v>259</v>
      </c>
      <c r="L135" s="440"/>
      <c r="M135" s="440"/>
      <c r="N135" s="440"/>
      <c r="O135" s="440"/>
      <c r="P135" s="446">
        <v>1500</v>
      </c>
      <c r="Q135" s="446"/>
      <c r="R135" s="446">
        <v>0</v>
      </c>
      <c r="S135" s="446">
        <v>0</v>
      </c>
      <c r="T135" s="446">
        <v>0</v>
      </c>
      <c r="U135" s="475"/>
    </row>
    <row r="136" spans="1:21" ht="12.75">
      <c r="A136" s="405"/>
      <c r="B136" s="438" t="s">
        <v>255</v>
      </c>
      <c r="C136" s="857" t="s">
        <v>470</v>
      </c>
      <c r="D136" s="440" t="s">
        <v>471</v>
      </c>
      <c r="E136" s="438" t="s">
        <v>256</v>
      </c>
      <c r="F136" s="438" t="s">
        <v>257</v>
      </c>
      <c r="G136" s="439">
        <v>2310000</v>
      </c>
      <c r="H136" s="438" t="s">
        <v>275</v>
      </c>
      <c r="I136" s="442" t="s">
        <v>261</v>
      </c>
      <c r="J136" s="440" t="s">
        <v>440</v>
      </c>
      <c r="K136" s="443" t="s">
        <v>259</v>
      </c>
      <c r="L136" s="440"/>
      <c r="M136" s="440"/>
      <c r="N136" s="440"/>
      <c r="O136" s="440"/>
      <c r="P136" s="446">
        <v>1360</v>
      </c>
      <c r="Q136" s="446"/>
      <c r="R136" s="446">
        <v>575</v>
      </c>
      <c r="S136" s="446">
        <v>0</v>
      </c>
      <c r="T136" s="446">
        <v>0</v>
      </c>
      <c r="U136" s="475"/>
    </row>
    <row r="137" spans="1:21" ht="12.75" customHeight="1">
      <c r="A137" s="405"/>
      <c r="B137" s="438" t="s">
        <v>255</v>
      </c>
      <c r="C137" s="439">
        <v>1029030</v>
      </c>
      <c r="D137" s="440" t="s">
        <v>461</v>
      </c>
      <c r="E137" s="438" t="s">
        <v>256</v>
      </c>
      <c r="F137" s="438" t="s">
        <v>257</v>
      </c>
      <c r="G137" s="439">
        <v>2310000</v>
      </c>
      <c r="H137" s="438" t="s">
        <v>264</v>
      </c>
      <c r="I137" s="442" t="s">
        <v>261</v>
      </c>
      <c r="J137" s="440" t="s">
        <v>440</v>
      </c>
      <c r="K137" s="443" t="s">
        <v>259</v>
      </c>
      <c r="L137" s="440"/>
      <c r="M137" s="440"/>
      <c r="N137" s="440"/>
      <c r="O137" s="440"/>
      <c r="P137" s="446">
        <v>1090</v>
      </c>
      <c r="Q137" s="446"/>
      <c r="R137" s="446">
        <v>960</v>
      </c>
      <c r="S137" s="446">
        <v>0</v>
      </c>
      <c r="T137" s="446">
        <v>0</v>
      </c>
      <c r="U137" s="475"/>
    </row>
    <row r="138" spans="1:21" ht="12.75">
      <c r="A138" s="405"/>
      <c r="B138" s="438" t="s">
        <v>255</v>
      </c>
      <c r="C138" s="439">
        <v>1029014</v>
      </c>
      <c r="D138" s="440" t="s">
        <v>464</v>
      </c>
      <c r="E138" s="438" t="s">
        <v>256</v>
      </c>
      <c r="F138" s="438" t="s">
        <v>257</v>
      </c>
      <c r="G138" s="439">
        <v>2310000</v>
      </c>
      <c r="H138" s="441" t="s">
        <v>285</v>
      </c>
      <c r="I138" s="442" t="s">
        <v>261</v>
      </c>
      <c r="J138" s="440" t="s">
        <v>440</v>
      </c>
      <c r="K138" s="443" t="s">
        <v>259</v>
      </c>
      <c r="L138" s="440"/>
      <c r="M138" s="440"/>
      <c r="N138" s="440"/>
      <c r="O138" s="440"/>
      <c r="P138" s="446">
        <v>715</v>
      </c>
      <c r="Q138" s="446"/>
      <c r="R138" s="446">
        <v>0</v>
      </c>
      <c r="S138" s="446">
        <v>0</v>
      </c>
      <c r="T138" s="446">
        <v>0</v>
      </c>
      <c r="U138" s="475"/>
    </row>
    <row r="139" spans="1:21" ht="13.5" thickBot="1">
      <c r="A139" s="406"/>
      <c r="B139" s="448" t="s">
        <v>255</v>
      </c>
      <c r="C139" s="449">
        <v>1029017</v>
      </c>
      <c r="D139" s="450" t="s">
        <v>267</v>
      </c>
      <c r="E139" s="448" t="s">
        <v>256</v>
      </c>
      <c r="F139" s="448" t="s">
        <v>257</v>
      </c>
      <c r="G139" s="449">
        <v>2310000</v>
      </c>
      <c r="H139" s="448" t="s">
        <v>268</v>
      </c>
      <c r="I139" s="451" t="s">
        <v>261</v>
      </c>
      <c r="J139" s="450" t="s">
        <v>440</v>
      </c>
      <c r="K139" s="452" t="s">
        <v>259</v>
      </c>
      <c r="L139" s="450"/>
      <c r="M139" s="450"/>
      <c r="N139" s="450"/>
      <c r="O139" s="450"/>
      <c r="P139" s="455">
        <v>0</v>
      </c>
      <c r="Q139" s="455"/>
      <c r="R139" s="455">
        <v>2900</v>
      </c>
      <c r="S139" s="455">
        <v>0</v>
      </c>
      <c r="T139" s="455">
        <v>0</v>
      </c>
      <c r="U139" s="480"/>
    </row>
    <row r="140" spans="1:21" ht="12.75">
      <c r="A140" s="402"/>
      <c r="B140" s="428" t="s">
        <v>255</v>
      </c>
      <c r="C140" s="429">
        <v>1029042</v>
      </c>
      <c r="D140" s="430" t="s">
        <v>444</v>
      </c>
      <c r="E140" s="428" t="s">
        <v>256</v>
      </c>
      <c r="F140" s="428" t="s">
        <v>257</v>
      </c>
      <c r="G140" s="429">
        <v>2310000</v>
      </c>
      <c r="H140" s="861" t="s">
        <v>269</v>
      </c>
      <c r="I140" s="431" t="s">
        <v>261</v>
      </c>
      <c r="J140" s="430" t="s">
        <v>440</v>
      </c>
      <c r="K140" s="432" t="s">
        <v>259</v>
      </c>
      <c r="L140" s="430"/>
      <c r="M140" s="430"/>
      <c r="N140" s="430"/>
      <c r="O140" s="430"/>
      <c r="P140" s="436">
        <v>690</v>
      </c>
      <c r="Q140" s="436"/>
      <c r="R140" s="436">
        <v>0</v>
      </c>
      <c r="S140" s="436">
        <v>0</v>
      </c>
      <c r="T140" s="436">
        <v>0</v>
      </c>
      <c r="U140" s="424"/>
    </row>
    <row r="141" spans="1:21" s="385" customFormat="1" ht="12.75">
      <c r="A141" s="421"/>
      <c r="B141" s="438" t="s">
        <v>255</v>
      </c>
      <c r="C141" s="439">
        <v>1029001</v>
      </c>
      <c r="D141" s="440" t="s">
        <v>432</v>
      </c>
      <c r="E141" s="438" t="s">
        <v>256</v>
      </c>
      <c r="F141" s="867" t="s">
        <v>274</v>
      </c>
      <c r="G141" s="439">
        <v>2310000</v>
      </c>
      <c r="H141" s="438" t="s">
        <v>269</v>
      </c>
      <c r="I141" s="856" t="s">
        <v>258</v>
      </c>
      <c r="J141" s="440" t="s">
        <v>435</v>
      </c>
      <c r="K141" s="443" t="s">
        <v>259</v>
      </c>
      <c r="L141" s="444"/>
      <c r="M141" s="444"/>
      <c r="N141" s="445"/>
      <c r="O141" s="445"/>
      <c r="P141" s="446">
        <v>620</v>
      </c>
      <c r="Q141" s="446"/>
      <c r="R141" s="446">
        <v>18600</v>
      </c>
      <c r="S141" s="446">
        <v>0</v>
      </c>
      <c r="T141" s="446">
        <v>0</v>
      </c>
      <c r="U141" s="447"/>
    </row>
    <row r="142" spans="1:22" ht="12.75">
      <c r="A142" s="423"/>
      <c r="B142" s="438" t="s">
        <v>255</v>
      </c>
      <c r="C142" s="439">
        <v>1029001</v>
      </c>
      <c r="D142" s="440" t="s">
        <v>443</v>
      </c>
      <c r="E142" s="438" t="s">
        <v>256</v>
      </c>
      <c r="F142" s="438" t="s">
        <v>274</v>
      </c>
      <c r="G142" s="439">
        <v>2310000</v>
      </c>
      <c r="H142" s="438"/>
      <c r="I142" s="442" t="s">
        <v>286</v>
      </c>
      <c r="J142" s="440" t="s">
        <v>481</v>
      </c>
      <c r="K142" s="443" t="s">
        <v>259</v>
      </c>
      <c r="L142" s="440"/>
      <c r="M142" s="440"/>
      <c r="N142" s="440"/>
      <c r="O142" s="440"/>
      <c r="P142" s="446">
        <v>0</v>
      </c>
      <c r="Q142" s="446"/>
      <c r="R142" s="446">
        <v>33000</v>
      </c>
      <c r="S142" s="446">
        <v>0</v>
      </c>
      <c r="T142" s="446">
        <v>0</v>
      </c>
      <c r="U142" s="487"/>
      <c r="V142" s="388"/>
    </row>
    <row r="143" spans="1:24" ht="12.75">
      <c r="A143" s="423"/>
      <c r="B143" s="438" t="s">
        <v>255</v>
      </c>
      <c r="C143" s="439">
        <v>1029001</v>
      </c>
      <c r="D143" s="440" t="s">
        <v>432</v>
      </c>
      <c r="E143" s="438" t="s">
        <v>256</v>
      </c>
      <c r="F143" s="438" t="s">
        <v>257</v>
      </c>
      <c r="G143" s="439">
        <v>2310000</v>
      </c>
      <c r="H143" s="438" t="s">
        <v>269</v>
      </c>
      <c r="I143" s="442" t="s">
        <v>286</v>
      </c>
      <c r="J143" s="440" t="s">
        <v>481</v>
      </c>
      <c r="K143" s="443" t="s">
        <v>259</v>
      </c>
      <c r="L143" s="440"/>
      <c r="M143" s="440"/>
      <c r="N143" s="440"/>
      <c r="O143" s="440"/>
      <c r="P143" s="446">
        <v>23500</v>
      </c>
      <c r="Q143" s="446"/>
      <c r="R143" s="446">
        <v>25200</v>
      </c>
      <c r="S143" s="446">
        <v>25000</v>
      </c>
      <c r="T143" s="446">
        <v>25000</v>
      </c>
      <c r="U143" s="475"/>
      <c r="V143" s="388"/>
      <c r="W143" s="388"/>
      <c r="X143" s="388"/>
    </row>
    <row r="144" spans="1:21" ht="13.5" thickBot="1">
      <c r="A144" s="403"/>
      <c r="B144" s="448" t="s">
        <v>255</v>
      </c>
      <c r="C144" s="449">
        <v>1029019</v>
      </c>
      <c r="D144" s="450" t="s">
        <v>458</v>
      </c>
      <c r="E144" s="448" t="s">
        <v>256</v>
      </c>
      <c r="F144" s="448" t="s">
        <v>257</v>
      </c>
      <c r="G144" s="449">
        <v>2310000</v>
      </c>
      <c r="H144" s="448" t="s">
        <v>275</v>
      </c>
      <c r="I144" s="451" t="s">
        <v>482</v>
      </c>
      <c r="J144" s="450" t="s">
        <v>483</v>
      </c>
      <c r="K144" s="452" t="s">
        <v>259</v>
      </c>
      <c r="L144" s="450"/>
      <c r="M144" s="450"/>
      <c r="N144" s="450"/>
      <c r="O144" s="450"/>
      <c r="P144" s="455">
        <v>960</v>
      </c>
      <c r="Q144" s="455"/>
      <c r="R144" s="455"/>
      <c r="S144" s="455">
        <v>46520</v>
      </c>
      <c r="T144" s="455">
        <v>53115</v>
      </c>
      <c r="U144" s="480"/>
    </row>
    <row r="145" spans="2:20" ht="12.75">
      <c r="B145" s="874"/>
      <c r="C145" s="874"/>
      <c r="D145" s="875"/>
      <c r="E145" s="874"/>
      <c r="F145" s="874"/>
      <c r="G145" s="874"/>
      <c r="H145" s="875"/>
      <c r="I145" s="875"/>
      <c r="J145" s="875"/>
      <c r="K145" s="875"/>
      <c r="L145" s="875"/>
      <c r="M145" s="875"/>
      <c r="N145" s="875"/>
      <c r="O145" s="875"/>
      <c r="P145" s="874"/>
      <c r="Q145" s="874"/>
      <c r="R145" s="874"/>
      <c r="S145" s="874"/>
      <c r="T145" s="874"/>
    </row>
    <row r="146" spans="2:24" ht="13.5" thickBot="1">
      <c r="B146" s="874"/>
      <c r="C146" s="874"/>
      <c r="D146" s="875"/>
      <c r="E146" s="874"/>
      <c r="F146" s="874"/>
      <c r="G146" s="874"/>
      <c r="H146" s="875"/>
      <c r="I146" s="875"/>
      <c r="J146" s="875"/>
      <c r="K146" s="875"/>
      <c r="L146" s="875"/>
      <c r="M146" s="875"/>
      <c r="N146" s="875"/>
      <c r="O146" s="875"/>
      <c r="P146" s="874"/>
      <c r="Q146" s="874"/>
      <c r="R146" s="874"/>
      <c r="S146" s="874"/>
      <c r="T146" s="874"/>
      <c r="X146" s="388"/>
    </row>
    <row r="147" spans="2:20" ht="12.75">
      <c r="B147" s="874"/>
      <c r="C147" s="521" t="s">
        <v>92</v>
      </c>
      <c r="D147" s="145" t="s">
        <v>51</v>
      </c>
      <c r="E147" s="146" t="s">
        <v>408</v>
      </c>
      <c r="F147" s="147" t="s">
        <v>425</v>
      </c>
      <c r="G147" s="138"/>
      <c r="H147" s="557" t="s">
        <v>91</v>
      </c>
      <c r="I147" s="145" t="s">
        <v>51</v>
      </c>
      <c r="J147" s="146" t="s">
        <v>426</v>
      </c>
      <c r="K147" s="147" t="s">
        <v>427</v>
      </c>
      <c r="L147" s="875"/>
      <c r="M147" s="875"/>
      <c r="N147" s="875"/>
      <c r="O147" s="875"/>
      <c r="P147" s="874"/>
      <c r="Q147" s="874"/>
      <c r="R147" s="874"/>
      <c r="S147" s="874"/>
      <c r="T147" s="874"/>
    </row>
    <row r="148" spans="2:20" ht="12.75">
      <c r="B148" s="874"/>
      <c r="C148" s="522"/>
      <c r="D148" s="136" t="s">
        <v>83</v>
      </c>
      <c r="E148" s="137"/>
      <c r="F148" s="148"/>
      <c r="G148" s="138"/>
      <c r="H148" s="558"/>
      <c r="I148" s="136" t="s">
        <v>83</v>
      </c>
      <c r="J148" s="137"/>
      <c r="K148" s="148"/>
      <c r="L148" s="875"/>
      <c r="M148" s="875"/>
      <c r="N148" s="875"/>
      <c r="O148" s="875"/>
      <c r="P148" s="874"/>
      <c r="Q148" s="874"/>
      <c r="R148" s="876"/>
      <c r="S148" s="876"/>
      <c r="T148" s="876"/>
    </row>
    <row r="149" spans="2:20" ht="27" customHeight="1" thickBot="1">
      <c r="B149" s="874"/>
      <c r="C149" s="523"/>
      <c r="D149" s="149" t="s">
        <v>52</v>
      </c>
      <c r="E149" s="580" t="s">
        <v>493</v>
      </c>
      <c r="F149" s="581"/>
      <c r="G149" s="138"/>
      <c r="H149" s="559"/>
      <c r="I149" s="149" t="s">
        <v>52</v>
      </c>
      <c r="J149" s="580" t="s">
        <v>493</v>
      </c>
      <c r="K149" s="581"/>
      <c r="L149" s="875"/>
      <c r="M149" s="875"/>
      <c r="N149" s="875"/>
      <c r="O149" s="875"/>
      <c r="P149" s="874"/>
      <c r="Q149" s="874"/>
      <c r="R149" s="874"/>
      <c r="S149" s="874"/>
      <c r="T149" s="874"/>
    </row>
    <row r="150" spans="2:20" ht="12.75" customHeight="1">
      <c r="B150" s="874"/>
      <c r="C150" s="874"/>
      <c r="D150" s="875"/>
      <c r="E150" s="874"/>
      <c r="F150" s="874"/>
      <c r="G150" s="874"/>
      <c r="H150" s="875"/>
      <c r="I150" s="875"/>
      <c r="J150" s="875"/>
      <c r="K150" s="875"/>
      <c r="L150" s="875"/>
      <c r="M150" s="875"/>
      <c r="N150" s="875"/>
      <c r="O150" s="875"/>
      <c r="P150" s="874"/>
      <c r="Q150" s="874"/>
      <c r="R150" s="876"/>
      <c r="S150" s="876"/>
      <c r="T150" s="876"/>
    </row>
    <row r="151" spans="2:20" ht="12.75">
      <c r="B151" s="874"/>
      <c r="C151" s="874"/>
      <c r="D151" s="875"/>
      <c r="E151" s="874"/>
      <c r="F151" s="874"/>
      <c r="G151" s="874"/>
      <c r="H151" s="875"/>
      <c r="I151" s="875"/>
      <c r="J151" s="875"/>
      <c r="K151" s="875"/>
      <c r="L151" s="875"/>
      <c r="M151" s="875"/>
      <c r="N151" s="875"/>
      <c r="O151" s="875"/>
      <c r="P151" s="874"/>
      <c r="Q151" s="874"/>
      <c r="R151" s="876"/>
      <c r="S151" s="874"/>
      <c r="T151" s="874"/>
    </row>
    <row r="152" spans="2:20" ht="12.75">
      <c r="B152" s="874"/>
      <c r="C152" s="874"/>
      <c r="D152" s="875"/>
      <c r="E152" s="874"/>
      <c r="F152" s="874"/>
      <c r="G152" s="874"/>
      <c r="H152" s="875"/>
      <c r="I152" s="875"/>
      <c r="J152" s="875"/>
      <c r="K152" s="875"/>
      <c r="L152" s="875"/>
      <c r="M152" s="875"/>
      <c r="N152" s="875"/>
      <c r="O152" s="875"/>
      <c r="P152" s="874"/>
      <c r="Q152" s="874"/>
      <c r="R152" s="876"/>
      <c r="S152" s="876"/>
      <c r="T152" s="876"/>
    </row>
    <row r="153" spans="2:20" ht="12.75">
      <c r="B153" s="874"/>
      <c r="C153" s="874"/>
      <c r="D153" s="875"/>
      <c r="E153" s="874"/>
      <c r="F153" s="874"/>
      <c r="G153" s="874"/>
      <c r="H153" s="875"/>
      <c r="I153" s="875"/>
      <c r="J153" s="875"/>
      <c r="K153" s="875"/>
      <c r="L153" s="875"/>
      <c r="M153" s="875"/>
      <c r="N153" s="875"/>
      <c r="O153" s="875"/>
      <c r="P153" s="874"/>
      <c r="Q153" s="874"/>
      <c r="R153" s="874"/>
      <c r="S153" s="874"/>
      <c r="T153" s="874"/>
    </row>
    <row r="154" spans="2:20" ht="12.75">
      <c r="B154" s="874"/>
      <c r="C154" s="874"/>
      <c r="D154" s="875"/>
      <c r="E154" s="874"/>
      <c r="F154" s="874"/>
      <c r="G154" s="874"/>
      <c r="H154" s="875"/>
      <c r="I154" s="875"/>
      <c r="J154" s="875"/>
      <c r="K154" s="875"/>
      <c r="L154" s="875"/>
      <c r="M154" s="875"/>
      <c r="N154" s="875"/>
      <c r="O154" s="875"/>
      <c r="P154" s="874"/>
      <c r="Q154" s="874"/>
      <c r="R154" s="874"/>
      <c r="S154" s="874"/>
      <c r="T154" s="874"/>
    </row>
    <row r="155" spans="2:20" ht="12.75">
      <c r="B155" s="874"/>
      <c r="C155" s="874"/>
      <c r="D155" s="875"/>
      <c r="E155" s="874"/>
      <c r="F155" s="874"/>
      <c r="G155" s="874"/>
      <c r="H155" s="875"/>
      <c r="I155" s="875"/>
      <c r="J155" s="875"/>
      <c r="K155" s="875"/>
      <c r="L155" s="875"/>
      <c r="M155" s="875"/>
      <c r="N155" s="875"/>
      <c r="O155" s="875"/>
      <c r="P155" s="874"/>
      <c r="Q155" s="874"/>
      <c r="R155" s="874"/>
      <c r="S155" s="874"/>
      <c r="T155" s="874"/>
    </row>
    <row r="156" spans="2:20" ht="12.75">
      <c r="B156" s="874"/>
      <c r="C156" s="874"/>
      <c r="D156" s="875"/>
      <c r="E156" s="874"/>
      <c r="F156" s="874"/>
      <c r="G156" s="874"/>
      <c r="H156" s="875"/>
      <c r="I156" s="875"/>
      <c r="J156" s="875"/>
      <c r="K156" s="875"/>
      <c r="L156" s="875"/>
      <c r="M156" s="875"/>
      <c r="N156" s="875"/>
      <c r="O156" s="875"/>
      <c r="P156" s="874"/>
      <c r="Q156" s="874"/>
      <c r="R156" s="874"/>
      <c r="S156" s="874"/>
      <c r="T156" s="874"/>
    </row>
    <row r="157" spans="2:20" ht="12.75">
      <c r="B157" s="874"/>
      <c r="C157" s="874"/>
      <c r="D157" s="875"/>
      <c r="E157" s="874"/>
      <c r="F157" s="874"/>
      <c r="G157" s="874"/>
      <c r="H157" s="875"/>
      <c r="I157" s="875"/>
      <c r="J157" s="875"/>
      <c r="K157" s="875"/>
      <c r="L157" s="875"/>
      <c r="M157" s="875"/>
      <c r="N157" s="875"/>
      <c r="O157" s="875"/>
      <c r="P157" s="874"/>
      <c r="Q157" s="874"/>
      <c r="R157" s="874"/>
      <c r="S157" s="874"/>
      <c r="T157" s="874"/>
    </row>
    <row r="158" spans="2:20" ht="12.75" customHeight="1">
      <c r="B158" s="874"/>
      <c r="C158" s="874"/>
      <c r="D158" s="875"/>
      <c r="E158" s="874"/>
      <c r="F158" s="874"/>
      <c r="G158" s="874"/>
      <c r="H158" s="875"/>
      <c r="I158" s="875"/>
      <c r="J158" s="875"/>
      <c r="K158" s="875"/>
      <c r="L158" s="875"/>
      <c r="M158" s="875"/>
      <c r="N158" s="875"/>
      <c r="O158" s="875"/>
      <c r="P158" s="874"/>
      <c r="Q158" s="874"/>
      <c r="R158" s="874"/>
      <c r="S158" s="874"/>
      <c r="T158" s="874"/>
    </row>
    <row r="159" spans="2:20" ht="12.75">
      <c r="B159" s="874"/>
      <c r="C159" s="874"/>
      <c r="D159" s="875"/>
      <c r="E159" s="874"/>
      <c r="F159" s="874"/>
      <c r="G159" s="874"/>
      <c r="H159" s="875"/>
      <c r="I159" s="875"/>
      <c r="J159" s="875"/>
      <c r="K159" s="875"/>
      <c r="L159" s="875"/>
      <c r="M159" s="875"/>
      <c r="N159" s="875"/>
      <c r="O159" s="875"/>
      <c r="P159" s="874"/>
      <c r="Q159" s="874"/>
      <c r="R159" s="874"/>
      <c r="S159" s="874"/>
      <c r="T159" s="874"/>
    </row>
    <row r="160" spans="2:20" ht="12.75">
      <c r="B160" s="874"/>
      <c r="C160" s="874"/>
      <c r="D160" s="875"/>
      <c r="E160" s="874"/>
      <c r="F160" s="874"/>
      <c r="G160" s="874"/>
      <c r="H160" s="875"/>
      <c r="I160" s="875"/>
      <c r="J160" s="875"/>
      <c r="K160" s="875"/>
      <c r="L160" s="875"/>
      <c r="M160" s="875"/>
      <c r="N160" s="875"/>
      <c r="O160" s="875"/>
      <c r="P160" s="874"/>
      <c r="Q160" s="874"/>
      <c r="R160" s="874"/>
      <c r="S160" s="874"/>
      <c r="T160" s="874"/>
    </row>
    <row r="161" spans="2:20" ht="12.75">
      <c r="B161" s="874"/>
      <c r="C161" s="874"/>
      <c r="D161" s="875"/>
      <c r="E161" s="874"/>
      <c r="F161" s="874"/>
      <c r="G161" s="874"/>
      <c r="H161" s="875"/>
      <c r="I161" s="875"/>
      <c r="J161" s="875"/>
      <c r="K161" s="875"/>
      <c r="L161" s="875"/>
      <c r="M161" s="875"/>
      <c r="N161" s="875"/>
      <c r="O161" s="875"/>
      <c r="P161" s="874"/>
      <c r="Q161" s="874"/>
      <c r="R161" s="874"/>
      <c r="S161" s="874"/>
      <c r="T161" s="874"/>
    </row>
    <row r="162" spans="2:20" ht="12.75">
      <c r="B162" s="874"/>
      <c r="C162" s="874"/>
      <c r="D162" s="875"/>
      <c r="E162" s="874"/>
      <c r="F162" s="874"/>
      <c r="G162" s="874"/>
      <c r="H162" s="875"/>
      <c r="I162" s="875"/>
      <c r="J162" s="875"/>
      <c r="K162" s="875"/>
      <c r="L162" s="875"/>
      <c r="M162" s="875"/>
      <c r="N162" s="875"/>
      <c r="O162" s="875"/>
      <c r="P162" s="874"/>
      <c r="Q162" s="874"/>
      <c r="R162" s="874"/>
      <c r="S162" s="874"/>
      <c r="T162" s="874"/>
    </row>
    <row r="163" spans="2:20" ht="12.75">
      <c r="B163" s="874"/>
      <c r="C163" s="874"/>
      <c r="D163" s="875"/>
      <c r="E163" s="874"/>
      <c r="F163" s="874"/>
      <c r="G163" s="874"/>
      <c r="H163" s="875"/>
      <c r="I163" s="875"/>
      <c r="J163" s="875"/>
      <c r="K163" s="875"/>
      <c r="L163" s="875"/>
      <c r="M163" s="875"/>
      <c r="N163" s="875"/>
      <c r="O163" s="875"/>
      <c r="P163" s="874"/>
      <c r="Q163" s="874"/>
      <c r="R163" s="874"/>
      <c r="S163" s="874"/>
      <c r="T163" s="874"/>
    </row>
    <row r="164" spans="2:20" ht="12.75">
      <c r="B164" s="874"/>
      <c r="C164" s="874"/>
      <c r="D164" s="875"/>
      <c r="E164" s="874"/>
      <c r="F164" s="874"/>
      <c r="G164" s="874"/>
      <c r="H164" s="875"/>
      <c r="I164" s="875"/>
      <c r="J164" s="875"/>
      <c r="K164" s="875"/>
      <c r="L164" s="875"/>
      <c r="M164" s="875"/>
      <c r="N164" s="875"/>
      <c r="O164" s="875"/>
      <c r="P164" s="874"/>
      <c r="Q164" s="874"/>
      <c r="R164" s="874"/>
      <c r="S164" s="874"/>
      <c r="T164" s="874"/>
    </row>
    <row r="165" spans="2:20" ht="12.75">
      <c r="B165" s="874"/>
      <c r="C165" s="874"/>
      <c r="D165" s="875"/>
      <c r="E165" s="874"/>
      <c r="F165" s="874"/>
      <c r="G165" s="874"/>
      <c r="H165" s="875"/>
      <c r="I165" s="875"/>
      <c r="J165" s="875"/>
      <c r="K165" s="875"/>
      <c r="L165" s="875"/>
      <c r="M165" s="875"/>
      <c r="N165" s="875"/>
      <c r="O165" s="875"/>
      <c r="P165" s="874"/>
      <c r="Q165" s="874"/>
      <c r="R165" s="874"/>
      <c r="S165" s="874"/>
      <c r="T165" s="874"/>
    </row>
    <row r="166" spans="2:20" ht="12.75" customHeight="1">
      <c r="B166" s="874"/>
      <c r="C166" s="874"/>
      <c r="D166" s="875"/>
      <c r="E166" s="874"/>
      <c r="F166" s="874"/>
      <c r="G166" s="874"/>
      <c r="H166" s="875"/>
      <c r="I166" s="875"/>
      <c r="J166" s="875"/>
      <c r="K166" s="875"/>
      <c r="L166" s="875"/>
      <c r="M166" s="875"/>
      <c r="N166" s="875"/>
      <c r="O166" s="875"/>
      <c r="P166" s="874"/>
      <c r="Q166" s="874"/>
      <c r="R166" s="874"/>
      <c r="S166" s="874"/>
      <c r="T166" s="874"/>
    </row>
    <row r="167" spans="2:20" ht="12.75">
      <c r="B167" s="874"/>
      <c r="C167" s="874"/>
      <c r="D167" s="875"/>
      <c r="E167" s="874"/>
      <c r="F167" s="874"/>
      <c r="G167" s="874"/>
      <c r="H167" s="875"/>
      <c r="I167" s="875"/>
      <c r="J167" s="875"/>
      <c r="K167" s="875"/>
      <c r="L167" s="875"/>
      <c r="M167" s="875"/>
      <c r="N167" s="875"/>
      <c r="O167" s="875"/>
      <c r="P167" s="874"/>
      <c r="Q167" s="874"/>
      <c r="R167" s="874"/>
      <c r="S167" s="874"/>
      <c r="T167" s="874"/>
    </row>
    <row r="168" spans="2:20" ht="12.75">
      <c r="B168" s="874"/>
      <c r="C168" s="874"/>
      <c r="D168" s="875"/>
      <c r="E168" s="874"/>
      <c r="F168" s="874"/>
      <c r="G168" s="874"/>
      <c r="H168" s="875"/>
      <c r="I168" s="875"/>
      <c r="J168" s="875"/>
      <c r="K168" s="875"/>
      <c r="L168" s="875"/>
      <c r="M168" s="875"/>
      <c r="N168" s="875"/>
      <c r="O168" s="875"/>
      <c r="P168" s="874"/>
      <c r="Q168" s="874"/>
      <c r="R168" s="874"/>
      <c r="S168" s="874"/>
      <c r="T168" s="874"/>
    </row>
    <row r="169" spans="2:20" ht="12.75">
      <c r="B169" s="874"/>
      <c r="C169" s="874"/>
      <c r="D169" s="875"/>
      <c r="E169" s="874"/>
      <c r="F169" s="874"/>
      <c r="G169" s="874"/>
      <c r="H169" s="875"/>
      <c r="I169" s="875"/>
      <c r="J169" s="875"/>
      <c r="K169" s="875"/>
      <c r="L169" s="875"/>
      <c r="M169" s="875"/>
      <c r="N169" s="875"/>
      <c r="O169" s="875"/>
      <c r="P169" s="874"/>
      <c r="Q169" s="874"/>
      <c r="R169" s="874"/>
      <c r="S169" s="874"/>
      <c r="T169" s="874"/>
    </row>
    <row r="170" spans="2:20" ht="12.75">
      <c r="B170" s="874"/>
      <c r="C170" s="874"/>
      <c r="D170" s="875"/>
      <c r="E170" s="874"/>
      <c r="F170" s="874"/>
      <c r="G170" s="874"/>
      <c r="H170" s="875"/>
      <c r="I170" s="875"/>
      <c r="J170" s="875"/>
      <c r="K170" s="875"/>
      <c r="L170" s="875"/>
      <c r="M170" s="875"/>
      <c r="N170" s="875"/>
      <c r="O170" s="875"/>
      <c r="P170" s="874"/>
      <c r="Q170" s="874"/>
      <c r="R170" s="874"/>
      <c r="S170" s="874"/>
      <c r="T170" s="874"/>
    </row>
    <row r="171" spans="2:20" ht="12.75">
      <c r="B171" s="874"/>
      <c r="C171" s="874"/>
      <c r="D171" s="875"/>
      <c r="E171" s="874"/>
      <c r="F171" s="874"/>
      <c r="G171" s="874"/>
      <c r="H171" s="875"/>
      <c r="I171" s="875"/>
      <c r="J171" s="875"/>
      <c r="K171" s="875"/>
      <c r="L171" s="875"/>
      <c r="M171" s="875"/>
      <c r="N171" s="875"/>
      <c r="O171" s="875"/>
      <c r="P171" s="874"/>
      <c r="Q171" s="874"/>
      <c r="R171" s="874"/>
      <c r="S171" s="874"/>
      <c r="T171" s="874"/>
    </row>
    <row r="172" spans="2:20" ht="12.75">
      <c r="B172" s="874"/>
      <c r="C172" s="874"/>
      <c r="D172" s="875"/>
      <c r="E172" s="874"/>
      <c r="F172" s="874"/>
      <c r="G172" s="874"/>
      <c r="H172" s="875"/>
      <c r="I172" s="875"/>
      <c r="J172" s="875"/>
      <c r="K172" s="875"/>
      <c r="L172" s="875"/>
      <c r="M172" s="875"/>
      <c r="N172" s="875"/>
      <c r="O172" s="875"/>
      <c r="P172" s="874"/>
      <c r="Q172" s="874"/>
      <c r="R172" s="874"/>
      <c r="S172" s="874"/>
      <c r="T172" s="874"/>
    </row>
    <row r="173" spans="2:20" ht="12.75">
      <c r="B173" s="874"/>
      <c r="C173" s="874"/>
      <c r="D173" s="875"/>
      <c r="E173" s="874"/>
      <c r="F173" s="874"/>
      <c r="G173" s="874"/>
      <c r="H173" s="875"/>
      <c r="I173" s="875"/>
      <c r="J173" s="875"/>
      <c r="K173" s="875"/>
      <c r="L173" s="875"/>
      <c r="M173" s="875"/>
      <c r="N173" s="875"/>
      <c r="O173" s="875"/>
      <c r="P173" s="874"/>
      <c r="Q173" s="874"/>
      <c r="R173" s="874"/>
      <c r="S173" s="874"/>
      <c r="T173" s="874"/>
    </row>
    <row r="174" spans="2:20" ht="12.75" customHeight="1">
      <c r="B174" s="874"/>
      <c r="C174" s="874"/>
      <c r="D174" s="875"/>
      <c r="E174" s="874"/>
      <c r="F174" s="874"/>
      <c r="G174" s="874"/>
      <c r="H174" s="875"/>
      <c r="I174" s="875"/>
      <c r="J174" s="875"/>
      <c r="K174" s="875"/>
      <c r="L174" s="875"/>
      <c r="M174" s="875"/>
      <c r="N174" s="875"/>
      <c r="O174" s="875"/>
      <c r="P174" s="874"/>
      <c r="Q174" s="874"/>
      <c r="R174" s="874"/>
      <c r="S174" s="874"/>
      <c r="T174" s="874"/>
    </row>
    <row r="175" spans="2:20" ht="12.75">
      <c r="B175" s="874"/>
      <c r="C175" s="874"/>
      <c r="D175" s="875"/>
      <c r="E175" s="874"/>
      <c r="F175" s="874"/>
      <c r="G175" s="874"/>
      <c r="H175" s="875"/>
      <c r="I175" s="875"/>
      <c r="J175" s="875"/>
      <c r="K175" s="875"/>
      <c r="L175" s="875"/>
      <c r="M175" s="875"/>
      <c r="N175" s="875"/>
      <c r="O175" s="875"/>
      <c r="P175" s="874"/>
      <c r="Q175" s="874"/>
      <c r="R175" s="874"/>
      <c r="S175" s="874"/>
      <c r="T175" s="874"/>
    </row>
    <row r="176" spans="2:20" ht="12.75">
      <c r="B176" s="874"/>
      <c r="C176" s="874"/>
      <c r="D176" s="875"/>
      <c r="E176" s="874"/>
      <c r="F176" s="874"/>
      <c r="G176" s="874"/>
      <c r="H176" s="875"/>
      <c r="I176" s="875"/>
      <c r="J176" s="875"/>
      <c r="K176" s="875"/>
      <c r="L176" s="875"/>
      <c r="M176" s="875"/>
      <c r="N176" s="875"/>
      <c r="O176" s="875"/>
      <c r="P176" s="874"/>
      <c r="Q176" s="874"/>
      <c r="R176" s="874"/>
      <c r="S176" s="874"/>
      <c r="T176" s="874"/>
    </row>
    <row r="177" spans="2:20" ht="12.75">
      <c r="B177" s="874"/>
      <c r="C177" s="874"/>
      <c r="D177" s="875"/>
      <c r="E177" s="874"/>
      <c r="F177" s="874"/>
      <c r="G177" s="874"/>
      <c r="H177" s="875"/>
      <c r="I177" s="875"/>
      <c r="J177" s="875"/>
      <c r="K177" s="875"/>
      <c r="L177" s="875"/>
      <c r="M177" s="875"/>
      <c r="N177" s="875"/>
      <c r="O177" s="875"/>
      <c r="P177" s="874"/>
      <c r="Q177" s="874"/>
      <c r="R177" s="874"/>
      <c r="S177" s="874"/>
      <c r="T177" s="874"/>
    </row>
    <row r="178" spans="2:20" ht="12.75">
      <c r="B178" s="874"/>
      <c r="C178" s="874"/>
      <c r="D178" s="875"/>
      <c r="E178" s="874"/>
      <c r="F178" s="874"/>
      <c r="G178" s="874"/>
      <c r="H178" s="875"/>
      <c r="I178" s="875"/>
      <c r="J178" s="875"/>
      <c r="K178" s="875"/>
      <c r="L178" s="875"/>
      <c r="M178" s="875"/>
      <c r="N178" s="875"/>
      <c r="O178" s="875"/>
      <c r="P178" s="874"/>
      <c r="Q178" s="874"/>
      <c r="R178" s="874"/>
      <c r="S178" s="874"/>
      <c r="T178" s="874"/>
    </row>
    <row r="179" spans="2:20" ht="12.75">
      <c r="B179" s="874"/>
      <c r="C179" s="874"/>
      <c r="D179" s="875"/>
      <c r="E179" s="874"/>
      <c r="F179" s="874"/>
      <c r="G179" s="874"/>
      <c r="H179" s="875"/>
      <c r="I179" s="875"/>
      <c r="J179" s="875"/>
      <c r="K179" s="875"/>
      <c r="L179" s="875"/>
      <c r="M179" s="875"/>
      <c r="N179" s="875"/>
      <c r="O179" s="875"/>
      <c r="P179" s="874"/>
      <c r="Q179" s="874"/>
      <c r="R179" s="874"/>
      <c r="S179" s="874"/>
      <c r="T179" s="874"/>
    </row>
    <row r="180" spans="2:20" ht="12.75">
      <c r="B180" s="874"/>
      <c r="C180" s="874"/>
      <c r="D180" s="875"/>
      <c r="E180" s="874"/>
      <c r="F180" s="874"/>
      <c r="G180" s="874"/>
      <c r="H180" s="875"/>
      <c r="I180" s="875"/>
      <c r="J180" s="875"/>
      <c r="K180" s="875"/>
      <c r="L180" s="875"/>
      <c r="M180" s="875"/>
      <c r="N180" s="875"/>
      <c r="O180" s="875"/>
      <c r="P180" s="874"/>
      <c r="Q180" s="874"/>
      <c r="R180" s="874"/>
      <c r="S180" s="874"/>
      <c r="T180" s="874"/>
    </row>
    <row r="181" spans="2:20" ht="12.75">
      <c r="B181" s="874"/>
      <c r="C181" s="874"/>
      <c r="D181" s="875"/>
      <c r="E181" s="874"/>
      <c r="F181" s="874"/>
      <c r="G181" s="874"/>
      <c r="H181" s="875"/>
      <c r="I181" s="875"/>
      <c r="J181" s="875"/>
      <c r="K181" s="875"/>
      <c r="L181" s="875"/>
      <c r="M181" s="875"/>
      <c r="N181" s="875"/>
      <c r="O181" s="875"/>
      <c r="P181" s="874"/>
      <c r="Q181" s="874"/>
      <c r="R181" s="874"/>
      <c r="S181" s="874"/>
      <c r="T181" s="874"/>
    </row>
    <row r="182" spans="2:20" ht="12.75" customHeight="1">
      <c r="B182" s="874"/>
      <c r="C182" s="874"/>
      <c r="D182" s="875"/>
      <c r="E182" s="874"/>
      <c r="F182" s="874"/>
      <c r="G182" s="874"/>
      <c r="H182" s="875"/>
      <c r="I182" s="875"/>
      <c r="J182" s="875"/>
      <c r="K182" s="875"/>
      <c r="L182" s="875"/>
      <c r="M182" s="875"/>
      <c r="N182" s="875"/>
      <c r="O182" s="875"/>
      <c r="P182" s="874"/>
      <c r="Q182" s="874"/>
      <c r="R182" s="874"/>
      <c r="S182" s="874"/>
      <c r="T182" s="874"/>
    </row>
    <row r="183" spans="2:20" ht="12.75">
      <c r="B183" s="874"/>
      <c r="C183" s="874"/>
      <c r="D183" s="875"/>
      <c r="E183" s="874"/>
      <c r="F183" s="874"/>
      <c r="G183" s="874"/>
      <c r="H183" s="875"/>
      <c r="I183" s="875"/>
      <c r="J183" s="875"/>
      <c r="K183" s="875"/>
      <c r="L183" s="875"/>
      <c r="M183" s="875"/>
      <c r="N183" s="875"/>
      <c r="O183" s="875"/>
      <c r="P183" s="874"/>
      <c r="Q183" s="874"/>
      <c r="R183" s="874"/>
      <c r="S183" s="874"/>
      <c r="T183" s="874"/>
    </row>
    <row r="184" spans="2:20" ht="12.75">
      <c r="B184" s="874"/>
      <c r="C184" s="874"/>
      <c r="D184" s="875"/>
      <c r="E184" s="874"/>
      <c r="F184" s="874"/>
      <c r="G184" s="874"/>
      <c r="H184" s="875"/>
      <c r="I184" s="875"/>
      <c r="J184" s="875"/>
      <c r="K184" s="875"/>
      <c r="L184" s="875"/>
      <c r="M184" s="875"/>
      <c r="N184" s="875"/>
      <c r="O184" s="875"/>
      <c r="P184" s="874"/>
      <c r="Q184" s="874"/>
      <c r="R184" s="874"/>
      <c r="S184" s="874"/>
      <c r="T184" s="874"/>
    </row>
    <row r="185" spans="2:20" ht="12.75">
      <c r="B185" s="874"/>
      <c r="C185" s="874"/>
      <c r="D185" s="875"/>
      <c r="E185" s="874"/>
      <c r="F185" s="874"/>
      <c r="G185" s="874"/>
      <c r="H185" s="875"/>
      <c r="I185" s="875"/>
      <c r="J185" s="875"/>
      <c r="K185" s="875"/>
      <c r="L185" s="875"/>
      <c r="M185" s="875"/>
      <c r="N185" s="875"/>
      <c r="O185" s="875"/>
      <c r="P185" s="874"/>
      <c r="Q185" s="874"/>
      <c r="R185" s="874"/>
      <c r="S185" s="874"/>
      <c r="T185" s="874"/>
    </row>
    <row r="186" spans="2:20" ht="12.75">
      <c r="B186" s="874"/>
      <c r="C186" s="874"/>
      <c r="D186" s="875"/>
      <c r="E186" s="874"/>
      <c r="F186" s="874"/>
      <c r="G186" s="874"/>
      <c r="H186" s="875"/>
      <c r="I186" s="875"/>
      <c r="J186" s="875"/>
      <c r="K186" s="875"/>
      <c r="L186" s="875"/>
      <c r="M186" s="875"/>
      <c r="N186" s="875"/>
      <c r="O186" s="875"/>
      <c r="P186" s="874"/>
      <c r="Q186" s="874"/>
      <c r="R186" s="874"/>
      <c r="S186" s="874"/>
      <c r="T186" s="874"/>
    </row>
    <row r="187" spans="2:20" ht="12.75">
      <c r="B187" s="874"/>
      <c r="C187" s="874"/>
      <c r="D187" s="875"/>
      <c r="E187" s="874"/>
      <c r="F187" s="874"/>
      <c r="G187" s="874"/>
      <c r="H187" s="875"/>
      <c r="I187" s="875"/>
      <c r="J187" s="875"/>
      <c r="K187" s="875"/>
      <c r="L187" s="875"/>
      <c r="M187" s="875"/>
      <c r="N187" s="875"/>
      <c r="O187" s="875"/>
      <c r="P187" s="874"/>
      <c r="Q187" s="874"/>
      <c r="R187" s="874"/>
      <c r="S187" s="874"/>
      <c r="T187" s="874"/>
    </row>
    <row r="188" spans="2:20" ht="12.75">
      <c r="B188" s="874"/>
      <c r="C188" s="874"/>
      <c r="D188" s="875"/>
      <c r="E188" s="874"/>
      <c r="F188" s="874"/>
      <c r="G188" s="874"/>
      <c r="H188" s="875"/>
      <c r="I188" s="875"/>
      <c r="J188" s="875"/>
      <c r="K188" s="875"/>
      <c r="L188" s="875"/>
      <c r="M188" s="875"/>
      <c r="N188" s="875"/>
      <c r="O188" s="875"/>
      <c r="P188" s="874"/>
      <c r="Q188" s="874"/>
      <c r="R188" s="874"/>
      <c r="S188" s="874"/>
      <c r="T188" s="874"/>
    </row>
    <row r="189" spans="2:20" ht="12.75">
      <c r="B189" s="874"/>
      <c r="C189" s="874"/>
      <c r="D189" s="875"/>
      <c r="E189" s="874"/>
      <c r="F189" s="874"/>
      <c r="G189" s="874"/>
      <c r="H189" s="875"/>
      <c r="I189" s="875"/>
      <c r="J189" s="875"/>
      <c r="K189" s="875"/>
      <c r="L189" s="875"/>
      <c r="M189" s="875"/>
      <c r="N189" s="875"/>
      <c r="O189" s="875"/>
      <c r="P189" s="874"/>
      <c r="Q189" s="874"/>
      <c r="R189" s="874"/>
      <c r="S189" s="874"/>
      <c r="T189" s="874"/>
    </row>
    <row r="190" spans="2:20" ht="12.75" customHeight="1">
      <c r="B190" s="874"/>
      <c r="C190" s="874"/>
      <c r="D190" s="875"/>
      <c r="E190" s="874"/>
      <c r="F190" s="874"/>
      <c r="G190" s="874"/>
      <c r="H190" s="875"/>
      <c r="I190" s="875"/>
      <c r="J190" s="875"/>
      <c r="K190" s="875"/>
      <c r="L190" s="875"/>
      <c r="M190" s="875"/>
      <c r="N190" s="875"/>
      <c r="O190" s="875"/>
      <c r="P190" s="874"/>
      <c r="Q190" s="874"/>
      <c r="R190" s="874"/>
      <c r="S190" s="874"/>
      <c r="T190" s="874"/>
    </row>
    <row r="191" spans="2:20" ht="12.75">
      <c r="B191" s="874"/>
      <c r="C191" s="874"/>
      <c r="D191" s="875"/>
      <c r="E191" s="874"/>
      <c r="F191" s="874"/>
      <c r="G191" s="874"/>
      <c r="H191" s="875"/>
      <c r="I191" s="875"/>
      <c r="J191" s="875"/>
      <c r="K191" s="875"/>
      <c r="L191" s="875"/>
      <c r="M191" s="875"/>
      <c r="N191" s="875"/>
      <c r="O191" s="875"/>
      <c r="P191" s="874"/>
      <c r="Q191" s="874"/>
      <c r="R191" s="874"/>
      <c r="S191" s="874"/>
      <c r="T191" s="874"/>
    </row>
    <row r="198" ht="12.75" customHeight="1"/>
    <row r="206" ht="12.75" customHeight="1"/>
  </sheetData>
  <sheetProtection/>
  <autoFilter ref="A8:X145"/>
  <mergeCells count="22">
    <mergeCell ref="C147:C149"/>
    <mergeCell ref="H147:H149"/>
    <mergeCell ref="E149:F149"/>
    <mergeCell ref="J149:K149"/>
    <mergeCell ref="F7:F8"/>
    <mergeCell ref="T7:T8"/>
    <mergeCell ref="H7:H8"/>
    <mergeCell ref="I7:I8"/>
    <mergeCell ref="J7:J8"/>
    <mergeCell ref="L7:L8"/>
    <mergeCell ref="M7:M8"/>
    <mergeCell ref="G7:G8"/>
    <mergeCell ref="U7:U8"/>
    <mergeCell ref="N7:N8"/>
    <mergeCell ref="O7:O8"/>
    <mergeCell ref="P7:Q7"/>
    <mergeCell ref="R7:R8"/>
    <mergeCell ref="A7:A8"/>
    <mergeCell ref="B7:B8"/>
    <mergeCell ref="D7:D8"/>
    <mergeCell ref="S7:S8"/>
    <mergeCell ref="E7:E8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44" r:id="rId1"/>
  <headerFooter alignWithMargins="0">
    <oddFooter>&amp;R1.A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Last</dc:creator>
  <cp:keywords/>
  <dc:description/>
  <cp:lastModifiedBy>Zyra2016</cp:lastModifiedBy>
  <cp:lastPrinted>2019-07-05T07:28:44Z</cp:lastPrinted>
  <dcterms:created xsi:type="dcterms:W3CDTF">1998-05-16T23:30:03Z</dcterms:created>
  <dcterms:modified xsi:type="dcterms:W3CDTF">2019-07-23T08:21:57Z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